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cycquebecgouvqcca.sharepoint.com/sites/COMMUNICATION/Documents partages/General/Émilie Girard/Site web/Modifications/2023/04 avril/PGMR/"/>
    </mc:Choice>
  </mc:AlternateContent>
  <xr:revisionPtr revIDLastSave="0" documentId="8_{C5A10439-86CE-403A-A094-0CF5ABB28D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8" r:id="rId1"/>
    <sheet name="2021" sheetId="5" r:id="rId2"/>
    <sheet name="2020" sheetId="2" r:id="rId3"/>
    <sheet name="2019" sheetId="6" r:id="rId4"/>
  </sheets>
  <calcPr calcId="191029" iterate="1" iterateCount="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8" l="1"/>
  <c r="L32" i="8"/>
  <c r="L33" i="8" s="1"/>
  <c r="L30" i="8"/>
  <c r="L35" i="8" s="1"/>
  <c r="K30" i="8"/>
  <c r="K35" i="8" s="1"/>
  <c r="N29" i="8"/>
  <c r="L29" i="8"/>
  <c r="M29" i="8" s="1"/>
  <c r="M28" i="8"/>
  <c r="N28" i="8" s="1"/>
  <c r="N30" i="8" s="1"/>
  <c r="L28" i="8"/>
  <c r="K20" i="8"/>
  <c r="L19" i="8"/>
  <c r="M19" i="8" s="1"/>
  <c r="N19" i="8" s="1"/>
  <c r="N20" i="8" s="1"/>
  <c r="K17" i="8"/>
  <c r="K22" i="8" s="1"/>
  <c r="B17" i="8"/>
  <c r="L16" i="8"/>
  <c r="M16" i="8" s="1"/>
  <c r="N16" i="8" s="1"/>
  <c r="C16" i="8"/>
  <c r="D16" i="8" s="1"/>
  <c r="L15" i="8"/>
  <c r="M15" i="8" s="1"/>
  <c r="N15" i="8" s="1"/>
  <c r="D15" i="8"/>
  <c r="C15" i="8"/>
  <c r="L14" i="8"/>
  <c r="M14" i="8" s="1"/>
  <c r="N14" i="8" s="1"/>
  <c r="D14" i="8"/>
  <c r="C14" i="8"/>
  <c r="L13" i="8"/>
  <c r="M13" i="8" s="1"/>
  <c r="N13" i="8" s="1"/>
  <c r="L12" i="8"/>
  <c r="M12" i="8" s="1"/>
  <c r="N12" i="8" s="1"/>
  <c r="L11" i="8"/>
  <c r="M11" i="8" s="1"/>
  <c r="N11" i="8" s="1"/>
  <c r="L10" i="8"/>
  <c r="M10" i="8" s="1"/>
  <c r="N10" i="8" s="1"/>
  <c r="B10" i="8"/>
  <c r="D9" i="8"/>
  <c r="C9" i="8"/>
  <c r="D8" i="8"/>
  <c r="C8" i="8"/>
  <c r="C7" i="8"/>
  <c r="D7" i="8" s="1"/>
  <c r="C7" i="6"/>
  <c r="D7" i="6" s="1"/>
  <c r="D10" i="6" s="1"/>
  <c r="C8" i="6"/>
  <c r="D8" i="6"/>
  <c r="C9" i="6"/>
  <c r="D9" i="6"/>
  <c r="B10" i="6"/>
  <c r="C14" i="6"/>
  <c r="D14" i="6" s="1"/>
  <c r="C15" i="6"/>
  <c r="D15" i="6"/>
  <c r="C16" i="6"/>
  <c r="D16" i="6"/>
  <c r="B17" i="6"/>
  <c r="N17" i="8" l="1"/>
  <c r="N22" i="8" s="1"/>
  <c r="D10" i="8"/>
  <c r="D17" i="8"/>
  <c r="M32" i="8"/>
  <c r="N32" i="8" s="1"/>
  <c r="N33" i="8" s="1"/>
  <c r="N35" i="8" s="1"/>
  <c r="L17" i="8"/>
  <c r="L22" i="8" s="1"/>
  <c r="L20" i="8"/>
  <c r="D17" i="6"/>
  <c r="L50" i="5" l="1"/>
  <c r="K50" i="5"/>
  <c r="K51" i="5" s="1"/>
  <c r="K47" i="5"/>
  <c r="L46" i="5"/>
  <c r="K46" i="5"/>
  <c r="K45" i="5"/>
  <c r="K44" i="5"/>
  <c r="K43" i="5"/>
  <c r="K42" i="5"/>
  <c r="K41" i="5"/>
  <c r="K35" i="5"/>
  <c r="K53" i="5" s="1"/>
  <c r="L33" i="5"/>
  <c r="L51" i="5" s="1"/>
  <c r="K33" i="5"/>
  <c r="M32" i="5"/>
  <c r="N32" i="5" s="1"/>
  <c r="L32" i="5"/>
  <c r="K30" i="5"/>
  <c r="L29" i="5"/>
  <c r="L47" i="5" s="1"/>
  <c r="L28" i="5"/>
  <c r="M28" i="5" s="1"/>
  <c r="N28" i="5" s="1"/>
  <c r="K22" i="5"/>
  <c r="L20" i="5"/>
  <c r="K20" i="5"/>
  <c r="L19" i="5"/>
  <c r="M19" i="5" s="1"/>
  <c r="N19" i="5" s="1"/>
  <c r="N20" i="5" s="1"/>
  <c r="K17" i="5"/>
  <c r="B17" i="5"/>
  <c r="L16" i="5"/>
  <c r="M16" i="5" s="1"/>
  <c r="N16" i="5" s="1"/>
  <c r="C16" i="5"/>
  <c r="D16" i="5" s="1"/>
  <c r="M15" i="5"/>
  <c r="N15" i="5" s="1"/>
  <c r="L15" i="5"/>
  <c r="C15" i="5"/>
  <c r="D15" i="5" s="1"/>
  <c r="M14" i="5"/>
  <c r="N14" i="5" s="1"/>
  <c r="M45" i="5" s="1"/>
  <c r="L14" i="5"/>
  <c r="L45" i="5" s="1"/>
  <c r="C14" i="5"/>
  <c r="D14" i="5" s="1"/>
  <c r="L13" i="5"/>
  <c r="M13" i="5" s="1"/>
  <c r="N13" i="5" s="1"/>
  <c r="M44" i="5" s="1"/>
  <c r="M12" i="5"/>
  <c r="N12" i="5" s="1"/>
  <c r="M43" i="5" s="1"/>
  <c r="L12" i="5"/>
  <c r="L43" i="5" s="1"/>
  <c r="M11" i="5"/>
  <c r="N11" i="5" s="1"/>
  <c r="M42" i="5" s="1"/>
  <c r="L11" i="5"/>
  <c r="L42" i="5" s="1"/>
  <c r="L10" i="5"/>
  <c r="L17" i="5" s="1"/>
  <c r="L22" i="5" s="1"/>
  <c r="B10" i="5"/>
  <c r="C9" i="5"/>
  <c r="D9" i="5" s="1"/>
  <c r="C8" i="5"/>
  <c r="D8" i="5" s="1"/>
  <c r="C7" i="5"/>
  <c r="D7" i="5" s="1"/>
  <c r="B17" i="2"/>
  <c r="C16" i="2"/>
  <c r="D16" i="2" s="1"/>
  <c r="C15" i="2"/>
  <c r="D15" i="2" s="1"/>
  <c r="C14" i="2"/>
  <c r="D14" i="2" s="1"/>
  <c r="B10" i="2"/>
  <c r="C9" i="2"/>
  <c r="D9" i="2" s="1"/>
  <c r="C8" i="2"/>
  <c r="D8" i="2" s="1"/>
  <c r="C7" i="2"/>
  <c r="D7" i="2" s="1"/>
  <c r="D10" i="5" l="1"/>
  <c r="N33" i="5"/>
  <c r="M51" i="5" s="1"/>
  <c r="M50" i="5"/>
  <c r="N30" i="5"/>
  <c r="N35" i="5" s="1"/>
  <c r="M46" i="5"/>
  <c r="D17" i="5"/>
  <c r="L41" i="5"/>
  <c r="M10" i="5"/>
  <c r="N10" i="5" s="1"/>
  <c r="M29" i="5"/>
  <c r="L44" i="5"/>
  <c r="N29" i="5"/>
  <c r="K48" i="5"/>
  <c r="L30" i="5"/>
  <c r="L35" i="5" s="1"/>
  <c r="D10" i="2"/>
  <c r="D17" i="2"/>
  <c r="L10" i="2"/>
  <c r="L13" i="2"/>
  <c r="L29" i="2"/>
  <c r="L11" i="2"/>
  <c r="M11" i="2" s="1"/>
  <c r="N11" i="2" s="1"/>
  <c r="L16" i="2"/>
  <c r="M16" i="2" s="1"/>
  <c r="N16" i="2" s="1"/>
  <c r="L12" i="2"/>
  <c r="M12" i="2" s="1"/>
  <c r="N12" i="2" s="1"/>
  <c r="L14" i="2"/>
  <c r="M14" i="2" s="1"/>
  <c r="N14" i="2" s="1"/>
  <c r="L15" i="2"/>
  <c r="M15" i="2" s="1"/>
  <c r="N15" i="2" s="1"/>
  <c r="K30" i="2"/>
  <c r="K33" i="2"/>
  <c r="K35" i="2" s="1"/>
  <c r="K20" i="2"/>
  <c r="L43" i="2"/>
  <c r="L28" i="2"/>
  <c r="M28" i="2" s="1"/>
  <c r="N28" i="2" s="1"/>
  <c r="L32" i="2"/>
  <c r="L33" i="2" s="1"/>
  <c r="K47" i="2"/>
  <c r="M29" i="2"/>
  <c r="K17" i="2"/>
  <c r="K22" i="2" s="1"/>
  <c r="K41" i="2"/>
  <c r="K50" i="2"/>
  <c r="K51" i="2" s="1"/>
  <c r="K46" i="2"/>
  <c r="K45" i="2"/>
  <c r="K44" i="2"/>
  <c r="K43" i="2"/>
  <c r="K42" i="2"/>
  <c r="L19" i="2"/>
  <c r="M19" i="2" s="1"/>
  <c r="N19" i="2" s="1"/>
  <c r="N20" i="2" s="1"/>
  <c r="M13" i="2"/>
  <c r="N13" i="2"/>
  <c r="L41" i="2"/>
  <c r="L44" i="2"/>
  <c r="L53" i="5" l="1"/>
  <c r="L48" i="5"/>
  <c r="M41" i="5"/>
  <c r="N17" i="5"/>
  <c r="N22" i="5" s="1"/>
  <c r="M53" i="5" s="1"/>
  <c r="L45" i="2"/>
  <c r="K53" i="2"/>
  <c r="L46" i="2"/>
  <c r="L42" i="2"/>
  <c r="L47" i="2"/>
  <c r="L30" i="2"/>
  <c r="L35" i="2" s="1"/>
  <c r="L17" i="2"/>
  <c r="M10" i="2"/>
  <c r="N10" i="2" s="1"/>
  <c r="M41" i="2" s="1"/>
  <c r="M32" i="2"/>
  <c r="N32" i="2" s="1"/>
  <c r="N33" i="2" s="1"/>
  <c r="M51" i="2" s="1"/>
  <c r="L50" i="2"/>
  <c r="L20" i="2"/>
  <c r="L51" i="2" s="1"/>
  <c r="K48" i="2"/>
  <c r="N29" i="2"/>
  <c r="M42" i="2"/>
  <c r="M44" i="2"/>
  <c r="M46" i="2"/>
  <c r="M43" i="2"/>
  <c r="M45" i="2"/>
  <c r="M48" i="5" l="1"/>
  <c r="M50" i="2"/>
  <c r="N17" i="2"/>
  <c r="N22" i="2" s="1"/>
  <c r="L22" i="2"/>
  <c r="L48" i="2" s="1"/>
  <c r="N30" i="2"/>
  <c r="N35" i="2" s="1"/>
  <c r="L53" i="2" l="1"/>
  <c r="M48" i="2"/>
  <c r="M53" i="2"/>
</calcChain>
</file>

<file path=xl/sharedStrings.xml><?xml version="1.0" encoding="utf-8"?>
<sst xmlns="http://schemas.openxmlformats.org/spreadsheetml/2006/main" count="251" uniqueCount="46">
  <si>
    <t>Nombre</t>
  </si>
  <si>
    <t>Canette 5 ¢</t>
  </si>
  <si>
    <t>Plastique 5 ¢</t>
  </si>
  <si>
    <t>Verre 5 ¢</t>
  </si>
  <si>
    <t>Canette bière GF** 20 ¢</t>
  </si>
  <si>
    <t>Verre bière GF 20 ¢</t>
  </si>
  <si>
    <t>Verre bière 10 ¢</t>
  </si>
  <si>
    <t>Total :</t>
  </si>
  <si>
    <t>Canette bière GF 20 ¢</t>
  </si>
  <si>
    <t>Taux de récupération</t>
  </si>
  <si>
    <t>AT2</t>
  </si>
  <si>
    <t>CRU</t>
  </si>
  <si>
    <t>Taux par habitant</t>
  </si>
  <si>
    <t>Total MRC</t>
  </si>
  <si>
    <t>CRM</t>
  </si>
  <si>
    <t>VENTE</t>
  </si>
  <si>
    <t>RÉCUPÉRATION</t>
  </si>
  <si>
    <t>Population Québec (ISQ)</t>
  </si>
  <si>
    <t xml:space="preserve">TOTAL </t>
  </si>
  <si>
    <t>Total CRU** :</t>
  </si>
  <si>
    <t>Total CRM** :</t>
  </si>
  <si>
    <t>**La difference entre les taux de récupération s'explique par la différence de poids unitaire de chaque contenant.</t>
  </si>
  <si>
    <t>Aluminium</t>
  </si>
  <si>
    <t>Plastique</t>
  </si>
  <si>
    <t>Verre</t>
  </si>
  <si>
    <t>Total</t>
  </si>
  <si>
    <t>Taux par habitant (TM/hab)</t>
  </si>
  <si>
    <t>(tm/hab)</t>
  </si>
  <si>
    <r>
      <t xml:space="preserve">Poids              </t>
    </r>
    <r>
      <rPr>
        <sz val="10"/>
        <rFont val="Arial"/>
        <family val="2"/>
      </rPr>
      <t xml:space="preserve"> (tonne métrique)</t>
    </r>
  </si>
  <si>
    <t>Directive</t>
  </si>
  <si>
    <t>Plastique 20  ¢</t>
  </si>
  <si>
    <t>Plastique 20 ¢</t>
  </si>
  <si>
    <t xml:space="preserve">Poids              </t>
  </si>
  <si>
    <t xml:space="preserve"> (tonne métrique)</t>
  </si>
  <si>
    <t>Contenants consignés 2020</t>
  </si>
  <si>
    <t>Contenants consignés 2021</t>
  </si>
  <si>
    <t>Territoire visé</t>
  </si>
  <si>
    <t>Population du territoire visé</t>
  </si>
  <si>
    <t>TAUX DE RÉCUPÉRATION*</t>
  </si>
  <si>
    <t>révisé</t>
  </si>
  <si>
    <t>Contenants consignés 2019</t>
  </si>
  <si>
    <t>Moyenne pour le Québec</t>
  </si>
  <si>
    <t>Poids réel pour le Québec (tonnes)</t>
  </si>
  <si>
    <t>* Ces données excluent les contenants consignés recyclés mais non retournés au système de consigne.</t>
  </si>
  <si>
    <t>Contenants consignés 2022</t>
  </si>
  <si>
    <t>Compléter la cellule bleutée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</si>
</sst>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2CC26"/>
        <bgColor indexed="64"/>
      </patternFill>
    </fill>
    <fill>
      <patternFill patternType="solid">
        <fgColor rgb="FFA5C33A"/>
        <bgColor indexed="64"/>
      </patternFill>
    </fill>
    <fill>
      <patternFill patternType="solid">
        <fgColor rgb="FF3D93A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</cellStyleXfs>
  <cellXfs count="92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0" xfId="1" applyProtection="1">
      <protection locked="0"/>
    </xf>
    <xf numFmtId="0" fontId="0" fillId="0" borderId="0" xfId="0" applyProtection="1">
      <protection hidden="1"/>
    </xf>
    <xf numFmtId="0" fontId="0" fillId="0" borderId="1" xfId="0" applyBorder="1"/>
    <xf numFmtId="9" fontId="0" fillId="0" borderId="1" xfId="0" applyNumberFormat="1" applyBorder="1" applyAlignment="1">
      <alignment horizontal="center"/>
    </xf>
    <xf numFmtId="0" fontId="2" fillId="0" borderId="1" xfId="0" applyFont="1" applyBorder="1"/>
    <xf numFmtId="9" fontId="2" fillId="0" borderId="1" xfId="0" applyNumberFormat="1" applyFont="1" applyBorder="1" applyAlignment="1">
      <alignment horizontal="center"/>
    </xf>
    <xf numFmtId="0" fontId="3" fillId="0" borderId="0" xfId="1"/>
    <xf numFmtId="0" fontId="7" fillId="0" borderId="0" xfId="0" applyFont="1"/>
    <xf numFmtId="0" fontId="4" fillId="7" borderId="1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center" vertical="center"/>
    </xf>
    <xf numFmtId="0" fontId="4" fillId="6" borderId="4" xfId="1" applyFont="1" applyFill="1" applyBorder="1"/>
    <xf numFmtId="0" fontId="0" fillId="6" borderId="5" xfId="0" applyFill="1" applyBorder="1"/>
    <xf numFmtId="0" fontId="0" fillId="6" borderId="6" xfId="0" applyFill="1" applyBorder="1"/>
    <xf numFmtId="0" fontId="3" fillId="0" borderId="1" xfId="1" applyBorder="1"/>
    <xf numFmtId="3" fontId="3" fillId="0" borderId="1" xfId="1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1" xfId="1" applyFont="1" applyBorder="1"/>
    <xf numFmtId="3" fontId="4" fillId="0" borderId="1" xfId="1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6" borderId="5" xfId="0" applyFont="1" applyFill="1" applyBorder="1"/>
    <xf numFmtId="0" fontId="2" fillId="6" borderId="6" xfId="0" applyFont="1" applyFill="1" applyBorder="1"/>
    <xf numFmtId="0" fontId="3" fillId="3" borderId="0" xfId="1" applyFill="1"/>
    <xf numFmtId="3" fontId="3" fillId="3" borderId="0" xfId="1" applyNumberFormat="1" applyFill="1"/>
    <xf numFmtId="0" fontId="0" fillId="3" borderId="0" xfId="0" applyFill="1"/>
    <xf numFmtId="0" fontId="4" fillId="2" borderId="1" xfId="1" applyFont="1" applyFill="1" applyBorder="1"/>
    <xf numFmtId="3" fontId="4" fillId="2" borderId="1" xfId="1" applyNumberFormat="1" applyFont="1" applyFill="1" applyBorder="1" applyAlignment="1">
      <alignment horizont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3" fontId="3" fillId="0" borderId="0" xfId="1" applyNumberFormat="1"/>
    <xf numFmtId="0" fontId="4" fillId="0" borderId="0" xfId="1" applyFont="1" applyAlignment="1">
      <alignment horizontal="center"/>
    </xf>
    <xf numFmtId="3" fontId="4" fillId="5" borderId="2" xfId="1" applyNumberFormat="1" applyFont="1" applyFill="1" applyBorder="1" applyAlignment="1">
      <alignment vertical="center"/>
    </xf>
    <xf numFmtId="0" fontId="4" fillId="5" borderId="2" xfId="1" applyFont="1" applyFill="1" applyBorder="1" applyAlignment="1">
      <alignment wrapText="1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vertical="center"/>
    </xf>
    <xf numFmtId="0" fontId="4" fillId="5" borderId="1" xfId="1" applyFont="1" applyFill="1" applyBorder="1"/>
    <xf numFmtId="0" fontId="0" fillId="0" borderId="3" xfId="0" applyBorder="1" applyAlignment="1">
      <alignment vertical="center"/>
    </xf>
    <xf numFmtId="0" fontId="0" fillId="0" borderId="3" xfId="0" applyBorder="1" applyAlignment="1">
      <alignment wrapText="1"/>
    </xf>
    <xf numFmtId="0" fontId="0" fillId="5" borderId="3" xfId="0" applyFill="1" applyBorder="1" applyAlignment="1">
      <alignment horizontal="center"/>
    </xf>
    <xf numFmtId="0" fontId="4" fillId="4" borderId="4" xfId="1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0" fillId="2" borderId="1" xfId="0" applyFill="1" applyBorder="1"/>
    <xf numFmtId="3" fontId="4" fillId="9" borderId="2" xfId="1" applyNumberFormat="1" applyFont="1" applyFill="1" applyBorder="1" applyAlignment="1">
      <alignment vertical="center"/>
    </xf>
    <xf numFmtId="0" fontId="4" fillId="9" borderId="2" xfId="1" applyFont="1" applyFill="1" applyBorder="1" applyAlignment="1">
      <alignment wrapText="1"/>
    </xf>
    <xf numFmtId="0" fontId="2" fillId="9" borderId="2" xfId="0" applyFont="1" applyFill="1" applyBorder="1" applyAlignment="1">
      <alignment vertical="center"/>
    </xf>
    <xf numFmtId="0" fontId="4" fillId="9" borderId="1" xfId="1" applyFont="1" applyFill="1" applyBorder="1"/>
    <xf numFmtId="0" fontId="0" fillId="9" borderId="3" xfId="0" applyFill="1" applyBorder="1" applyAlignment="1">
      <alignment vertical="center"/>
    </xf>
    <xf numFmtId="0" fontId="0" fillId="9" borderId="3" xfId="0" applyFill="1" applyBorder="1" applyAlignment="1">
      <alignment wrapText="1"/>
    </xf>
    <xf numFmtId="0" fontId="4" fillId="8" borderId="4" xfId="1" applyFont="1" applyFill="1" applyBorder="1"/>
    <xf numFmtId="0" fontId="2" fillId="8" borderId="5" xfId="0" applyFont="1" applyFill="1" applyBorder="1"/>
    <xf numFmtId="0" fontId="2" fillId="8" borderId="6" xfId="0" applyFont="1" applyFill="1" applyBorder="1"/>
    <xf numFmtId="9" fontId="3" fillId="0" borderId="1" xfId="1" quotePrefix="1" applyNumberFormat="1" applyBorder="1" applyAlignment="1">
      <alignment horizontal="center"/>
    </xf>
    <xf numFmtId="9" fontId="4" fillId="0" borderId="1" xfId="1" quotePrefix="1" applyNumberFormat="1" applyFont="1" applyBorder="1" applyAlignment="1">
      <alignment horizontal="center"/>
    </xf>
    <xf numFmtId="0" fontId="0" fillId="8" borderId="5" xfId="0" applyFill="1" applyBorder="1"/>
    <xf numFmtId="0" fontId="0" fillId="8" borderId="6" xfId="0" applyFill="1" applyBorder="1"/>
    <xf numFmtId="9" fontId="4" fillId="2" borderId="1" xfId="1" quotePrefix="1" applyNumberFormat="1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2" fillId="0" borderId="0" xfId="0" applyFont="1"/>
    <xf numFmtId="0" fontId="4" fillId="7" borderId="1" xfId="1" applyFont="1" applyFill="1" applyBorder="1"/>
    <xf numFmtId="0" fontId="0" fillId="7" borderId="1" xfId="0" applyFill="1" applyBorder="1"/>
    <xf numFmtId="0" fontId="4" fillId="0" borderId="0" xfId="1" applyFont="1"/>
    <xf numFmtId="164" fontId="3" fillId="0" borderId="0" xfId="1" applyNumberFormat="1"/>
    <xf numFmtId="164" fontId="3" fillId="0" borderId="0" xfId="1" applyNumberFormat="1" applyAlignment="1">
      <alignment horizontal="right"/>
    </xf>
    <xf numFmtId="0" fontId="3" fillId="0" borderId="0" xfId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 applyProtection="1">
      <protection locked="0"/>
    </xf>
    <xf numFmtId="0" fontId="2" fillId="10" borderId="1" xfId="0" applyFont="1" applyFill="1" applyBorder="1" applyProtection="1">
      <protection locked="0"/>
    </xf>
    <xf numFmtId="0" fontId="2" fillId="11" borderId="1" xfId="0" applyFont="1" applyFill="1" applyBorder="1"/>
    <xf numFmtId="0" fontId="2" fillId="0" borderId="4" xfId="0" applyFont="1" applyBorder="1" applyProtection="1">
      <protection locked="0"/>
    </xf>
    <xf numFmtId="3" fontId="1" fillId="0" borderId="3" xfId="0" applyNumberFormat="1" applyFont="1" applyBorder="1" applyAlignment="1">
      <alignment horizontal="center"/>
    </xf>
    <xf numFmtId="3" fontId="2" fillId="12" borderId="7" xfId="0" applyNumberFormat="1" applyFont="1" applyFill="1" applyBorder="1" applyProtection="1">
      <protection locked="0"/>
    </xf>
    <xf numFmtId="3" fontId="6" fillId="0" borderId="3" xfId="0" applyNumberFormat="1" applyFont="1" applyBorder="1" applyAlignment="1">
      <alignment horizontal="center"/>
    </xf>
    <xf numFmtId="0" fontId="2" fillId="11" borderId="2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10" borderId="1" xfId="0" applyFont="1" applyFill="1" applyBorder="1" applyAlignment="1" applyProtection="1">
      <alignment horizontal="center" wrapText="1"/>
      <protection locked="0"/>
    </xf>
    <xf numFmtId="0" fontId="2" fillId="10" borderId="1" xfId="0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3" xr:uid="{00000000-0005-0000-0000-000001000000}"/>
    <cellStyle name="Normal 3" xfId="1" xr:uid="{00000000-0005-0000-0000-000002000000}"/>
    <cellStyle name="Pourcentage 2" xfId="2" xr:uid="{00000000-0005-0000-0000-000003000000}"/>
  </cellStyles>
  <dxfs count="0"/>
  <tableStyles count="0" defaultTableStyle="TableStyleMedium2" defaultPivotStyle="PivotStyleLight16"/>
  <colors>
    <mruColors>
      <color rgb="FF3D93A1"/>
      <color rgb="FFA5C33A"/>
      <color rgb="FFF2CC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C6D56-852E-443C-92AA-11B2CCAD7693}">
  <dimension ref="A1:O36"/>
  <sheetViews>
    <sheetView tabSelected="1" workbookViewId="0">
      <selection sqref="A1:D1"/>
    </sheetView>
  </sheetViews>
  <sheetFormatPr baseColWidth="10" defaultRowHeight="15" x14ac:dyDescent="0.25"/>
  <cols>
    <col min="1" max="1" width="23.5703125" customWidth="1"/>
    <col min="2" max="3" width="20" customWidth="1"/>
    <col min="4" max="4" width="11.42578125" customWidth="1"/>
    <col min="6" max="6" width="27" bestFit="1" customWidth="1"/>
    <col min="7" max="7" width="12.28515625" customWidth="1"/>
    <col min="10" max="14" width="0" hidden="1" customWidth="1"/>
  </cols>
  <sheetData>
    <row r="1" spans="1:15" ht="16.5" x14ac:dyDescent="0.25">
      <c r="A1" s="89" t="s">
        <v>44</v>
      </c>
      <c r="B1" s="89"/>
      <c r="C1" s="89"/>
      <c r="D1" s="89"/>
      <c r="F1" s="89"/>
      <c r="G1" s="89"/>
      <c r="H1" s="78"/>
      <c r="I1" s="78"/>
      <c r="J1" s="6"/>
      <c r="K1" s="6"/>
      <c r="L1" s="6"/>
      <c r="M1" s="6"/>
      <c r="N1" s="6"/>
      <c r="O1" s="1"/>
    </row>
    <row r="2" spans="1:15" ht="18" thickBot="1" x14ac:dyDescent="0.35">
      <c r="A2" s="1"/>
      <c r="B2" s="1"/>
      <c r="C2" s="1"/>
      <c r="D2" s="1"/>
      <c r="E2" s="1"/>
      <c r="F2" s="2"/>
      <c r="G2" s="2"/>
      <c r="H2" s="2"/>
      <c r="I2" s="12"/>
    </row>
    <row r="3" spans="1:15" ht="15.75" thickBot="1" x14ac:dyDescent="0.3">
      <c r="A3" s="1"/>
      <c r="B3" s="1"/>
      <c r="C3" s="1"/>
      <c r="D3" s="1"/>
      <c r="E3" s="1"/>
      <c r="F3" s="83" t="s">
        <v>37</v>
      </c>
      <c r="G3" s="85"/>
      <c r="H3" s="1"/>
    </row>
    <row r="4" spans="1:15" x14ac:dyDescent="0.25">
      <c r="A4" s="1"/>
      <c r="B4" s="1"/>
      <c r="C4" s="1"/>
      <c r="D4" s="1"/>
      <c r="E4" s="1"/>
      <c r="F4" s="4" t="s">
        <v>17</v>
      </c>
      <c r="G4" s="84">
        <v>8637600</v>
      </c>
      <c r="H4" s="1"/>
    </row>
    <row r="5" spans="1:15" x14ac:dyDescent="0.25">
      <c r="A5" s="1"/>
      <c r="B5" s="90" t="s">
        <v>42</v>
      </c>
      <c r="C5" s="90" t="s">
        <v>26</v>
      </c>
      <c r="D5" s="91" t="s">
        <v>36</v>
      </c>
      <c r="E5" s="1"/>
      <c r="F5" s="1"/>
      <c r="G5" s="1"/>
      <c r="H5" s="1"/>
    </row>
    <row r="6" spans="1:15" x14ac:dyDescent="0.25">
      <c r="A6" s="81" t="s">
        <v>15</v>
      </c>
      <c r="B6" s="90"/>
      <c r="C6" s="90"/>
      <c r="D6" s="91"/>
      <c r="E6" s="1"/>
      <c r="F6" s="1"/>
      <c r="G6" s="1"/>
      <c r="H6" s="1"/>
    </row>
    <row r="7" spans="1:15" x14ac:dyDescent="0.25">
      <c r="A7" s="3" t="s">
        <v>22</v>
      </c>
      <c r="B7" s="25">
        <v>28227</v>
      </c>
      <c r="C7" s="26">
        <f>B7/G4</f>
        <v>3.2679216449013615E-3</v>
      </c>
      <c r="D7" s="27">
        <f>C7*G3</f>
        <v>0</v>
      </c>
      <c r="E7" s="1"/>
      <c r="F7" s="71" t="s">
        <v>29</v>
      </c>
      <c r="H7" s="1"/>
      <c r="K7" s="13" t="s">
        <v>0</v>
      </c>
      <c r="L7" s="14" t="s">
        <v>32</v>
      </c>
      <c r="M7" s="15" t="s">
        <v>12</v>
      </c>
      <c r="N7" s="16" t="s">
        <v>13</v>
      </c>
    </row>
    <row r="8" spans="1:15" x14ac:dyDescent="0.25">
      <c r="A8" s="3" t="s">
        <v>23</v>
      </c>
      <c r="B8" s="25">
        <v>7530</v>
      </c>
      <c r="C8" s="26">
        <f>B8/G4</f>
        <v>8.7176993609335929E-4</v>
      </c>
      <c r="D8" s="27">
        <f>C8*G3</f>
        <v>0</v>
      </c>
      <c r="E8" s="1"/>
      <c r="F8" t="s">
        <v>45</v>
      </c>
      <c r="H8" s="1"/>
      <c r="J8" s="72" t="s">
        <v>15</v>
      </c>
      <c r="K8" s="17"/>
      <c r="L8" s="73" t="s">
        <v>33</v>
      </c>
      <c r="M8" s="18" t="s">
        <v>27</v>
      </c>
      <c r="N8" s="19"/>
    </row>
    <row r="9" spans="1:15" x14ac:dyDescent="0.25">
      <c r="A9" s="3" t="s">
        <v>24</v>
      </c>
      <c r="B9" s="25">
        <v>34166</v>
      </c>
      <c r="C9" s="26">
        <f>B9/G4</f>
        <v>3.9554968972862837E-3</v>
      </c>
      <c r="D9" s="27">
        <f>C9*G3</f>
        <v>0</v>
      </c>
      <c r="E9" s="1"/>
      <c r="F9" s="1"/>
      <c r="G9" s="1"/>
      <c r="H9" s="1"/>
      <c r="J9" s="20" t="s">
        <v>11</v>
      </c>
      <c r="K9" s="21"/>
      <c r="L9" s="21"/>
      <c r="M9" s="21"/>
      <c r="N9" s="22"/>
    </row>
    <row r="10" spans="1:15" x14ac:dyDescent="0.25">
      <c r="A10" s="4" t="s">
        <v>25</v>
      </c>
      <c r="B10" s="69">
        <f>SUM(B7:B9)</f>
        <v>69923</v>
      </c>
      <c r="C10" s="70"/>
      <c r="D10" s="30">
        <f>SUM(D7:D9)</f>
        <v>0</v>
      </c>
      <c r="E10" s="1"/>
      <c r="F10" s="1"/>
      <c r="G10" s="1"/>
      <c r="H10" s="1"/>
      <c r="J10" s="23" t="s">
        <v>1</v>
      </c>
      <c r="K10" s="24">
        <v>1548343393</v>
      </c>
      <c r="L10" s="25">
        <f t="shared" ref="L10:L15" si="0">K10*B32/(1000*1000)</f>
        <v>0</v>
      </c>
      <c r="M10" s="26">
        <f>L10/G4</f>
        <v>0</v>
      </c>
      <c r="N10" s="27">
        <f>M10*G3</f>
        <v>0</v>
      </c>
    </row>
    <row r="11" spans="1:15" x14ac:dyDescent="0.25">
      <c r="A11" s="1"/>
      <c r="B11" s="1"/>
      <c r="C11" s="1"/>
      <c r="D11" s="1"/>
      <c r="E11" s="1"/>
      <c r="F11" s="1"/>
      <c r="G11" s="1"/>
      <c r="H11" s="1"/>
      <c r="J11" s="23" t="s">
        <v>2</v>
      </c>
      <c r="K11" s="24">
        <v>249090623</v>
      </c>
      <c r="L11" s="24">
        <f t="shared" si="0"/>
        <v>0</v>
      </c>
      <c r="M11" s="26">
        <f>L11/G4</f>
        <v>0</v>
      </c>
      <c r="N11" s="27">
        <f>M11*G3</f>
        <v>0</v>
      </c>
    </row>
    <row r="12" spans="1:15" x14ac:dyDescent="0.25">
      <c r="A12" s="1"/>
      <c r="B12" s="90" t="s">
        <v>42</v>
      </c>
      <c r="C12" s="90" t="s">
        <v>26</v>
      </c>
      <c r="D12" s="91" t="s">
        <v>36</v>
      </c>
      <c r="E12" s="1"/>
      <c r="F12" s="1"/>
      <c r="G12" s="1"/>
      <c r="H12" s="1"/>
      <c r="J12" s="23" t="s">
        <v>3</v>
      </c>
      <c r="K12" s="24">
        <v>13933688</v>
      </c>
      <c r="L12" s="24">
        <f t="shared" si="0"/>
        <v>0</v>
      </c>
      <c r="M12" s="26">
        <f>L12/G4</f>
        <v>0</v>
      </c>
      <c r="N12" s="27">
        <f>M12*G3</f>
        <v>0</v>
      </c>
    </row>
    <row r="13" spans="1:15" x14ac:dyDescent="0.25">
      <c r="A13" s="81" t="s">
        <v>16</v>
      </c>
      <c r="B13" s="90"/>
      <c r="C13" s="90"/>
      <c r="D13" s="91"/>
      <c r="E13" s="1"/>
      <c r="F13" s="1"/>
      <c r="G13" s="1"/>
      <c r="H13" s="1"/>
      <c r="J13" s="23" t="s">
        <v>4</v>
      </c>
      <c r="K13" s="24">
        <v>100340653</v>
      </c>
      <c r="L13" s="24">
        <f t="shared" si="0"/>
        <v>0</v>
      </c>
      <c r="M13" s="26">
        <f>L13/G4</f>
        <v>0</v>
      </c>
      <c r="N13" s="27">
        <f>M13*G3</f>
        <v>0</v>
      </c>
    </row>
    <row r="14" spans="1:15" x14ac:dyDescent="0.25">
      <c r="A14" s="3" t="s">
        <v>22</v>
      </c>
      <c r="B14" s="25">
        <v>20048</v>
      </c>
      <c r="C14" s="26">
        <f>B14/G4</f>
        <v>2.3210150967861443E-3</v>
      </c>
      <c r="D14" s="27">
        <f>C14*G3</f>
        <v>0</v>
      </c>
      <c r="E14" s="1"/>
      <c r="F14" s="1"/>
      <c r="G14" s="1"/>
      <c r="H14" s="1"/>
      <c r="J14" s="23" t="s">
        <v>5</v>
      </c>
      <c r="K14" s="24">
        <v>3749575</v>
      </c>
      <c r="L14" s="24">
        <f t="shared" si="0"/>
        <v>0</v>
      </c>
      <c r="M14" s="26">
        <f>L14/G4</f>
        <v>0</v>
      </c>
      <c r="N14" s="27">
        <f>M14*G3</f>
        <v>0</v>
      </c>
    </row>
    <row r="15" spans="1:15" x14ac:dyDescent="0.25">
      <c r="A15" s="3" t="s">
        <v>23</v>
      </c>
      <c r="B15" s="25">
        <v>4073</v>
      </c>
      <c r="C15" s="26">
        <f>B15/G4</f>
        <v>4.7154302120959527E-4</v>
      </c>
      <c r="D15" s="27">
        <f>C15*G3</f>
        <v>0</v>
      </c>
      <c r="E15" s="1"/>
      <c r="F15" s="1"/>
      <c r="G15" s="1"/>
      <c r="H15" s="1"/>
      <c r="J15" s="23" t="s">
        <v>6</v>
      </c>
      <c r="K15" s="24">
        <v>131952760</v>
      </c>
      <c r="L15" s="24">
        <f t="shared" si="0"/>
        <v>0</v>
      </c>
      <c r="M15" s="26">
        <f>L15/G4</f>
        <v>0</v>
      </c>
      <c r="N15" s="27">
        <f>M15*G3</f>
        <v>0</v>
      </c>
    </row>
    <row r="16" spans="1:15" x14ac:dyDescent="0.25">
      <c r="A16" s="3" t="s">
        <v>24</v>
      </c>
      <c r="B16" s="25">
        <v>18653</v>
      </c>
      <c r="C16" s="26">
        <f>B16/G4</f>
        <v>2.1595119014541078E-3</v>
      </c>
      <c r="D16" s="27">
        <f>C16*G3</f>
        <v>0</v>
      </c>
      <c r="E16" s="1"/>
      <c r="F16" s="1"/>
      <c r="G16" s="1"/>
      <c r="H16" s="1"/>
      <c r="J16" s="23" t="s">
        <v>30</v>
      </c>
      <c r="K16" s="24">
        <v>987964</v>
      </c>
      <c r="L16" s="24">
        <f>K16*B39/(1000*1000)</f>
        <v>0</v>
      </c>
      <c r="M16" s="26">
        <f>L16/G4</f>
        <v>0</v>
      </c>
      <c r="N16" s="27">
        <f>M16*G3</f>
        <v>0</v>
      </c>
    </row>
    <row r="17" spans="1:14" x14ac:dyDescent="0.25">
      <c r="A17" s="4" t="s">
        <v>25</v>
      </c>
      <c r="B17" s="69">
        <f>SUM(B14:B16)</f>
        <v>42774</v>
      </c>
      <c r="C17" s="70"/>
      <c r="D17" s="30">
        <f>SUM(D14:D16)</f>
        <v>0</v>
      </c>
      <c r="E17" s="1"/>
      <c r="F17" s="1"/>
      <c r="G17" s="1"/>
      <c r="H17" s="1"/>
      <c r="J17" s="28" t="s">
        <v>7</v>
      </c>
      <c r="K17" s="29">
        <f>SUM(K10:K16)</f>
        <v>2048398656</v>
      </c>
      <c r="L17" s="29">
        <f>SUM(L10:L16)</f>
        <v>0</v>
      </c>
      <c r="M17" s="7"/>
      <c r="N17" s="30">
        <f>SUM(N10:N15)</f>
        <v>0</v>
      </c>
    </row>
    <row r="18" spans="1:14" x14ac:dyDescent="0.25">
      <c r="A18" s="1"/>
      <c r="B18" s="1"/>
      <c r="C18" s="1"/>
      <c r="D18" s="1"/>
      <c r="E18" s="1"/>
      <c r="F18" s="1"/>
      <c r="G18" s="1"/>
      <c r="H18" s="1"/>
      <c r="J18" s="20" t="s">
        <v>14</v>
      </c>
      <c r="K18" s="31"/>
      <c r="L18" s="31"/>
      <c r="M18" s="31"/>
      <c r="N18" s="32"/>
    </row>
    <row r="19" spans="1:14" x14ac:dyDescent="0.25">
      <c r="J19" s="23" t="s">
        <v>10</v>
      </c>
      <c r="K19" s="24">
        <v>539788551</v>
      </c>
      <c r="L19" s="24">
        <f>K19*B38/(1000*1000)</f>
        <v>0</v>
      </c>
      <c r="M19" s="26">
        <f>L19/G4</f>
        <v>0</v>
      </c>
      <c r="N19" s="27">
        <f>M19*G3</f>
        <v>0</v>
      </c>
    </row>
    <row r="20" spans="1:14" x14ac:dyDescent="0.25">
      <c r="B20" s="87" t="s">
        <v>41</v>
      </c>
      <c r="E20" s="1"/>
      <c r="F20" s="1"/>
      <c r="G20" s="1"/>
      <c r="H20" s="1"/>
      <c r="J20" s="28" t="s">
        <v>7</v>
      </c>
      <c r="K20" s="29">
        <f>K19</f>
        <v>539788551</v>
      </c>
      <c r="L20" s="29">
        <f>SUM(L19)</f>
        <v>0</v>
      </c>
      <c r="M20" s="26"/>
      <c r="N20" s="30">
        <f>N19</f>
        <v>0</v>
      </c>
    </row>
    <row r="21" spans="1:14" x14ac:dyDescent="0.25">
      <c r="A21" s="82" t="s">
        <v>38</v>
      </c>
      <c r="B21" s="88"/>
      <c r="E21" s="1"/>
      <c r="F21" s="1"/>
      <c r="G21" s="1"/>
      <c r="H21" s="1"/>
      <c r="J21" s="33"/>
      <c r="K21" s="34"/>
      <c r="L21" s="34"/>
      <c r="M21" s="35"/>
      <c r="N21" s="35"/>
    </row>
    <row r="22" spans="1:14" x14ac:dyDescent="0.25">
      <c r="A22" s="7" t="s">
        <v>22</v>
      </c>
      <c r="B22" s="8">
        <v>0.71</v>
      </c>
      <c r="E22" s="1"/>
      <c r="F22" s="1"/>
      <c r="G22" s="1"/>
      <c r="H22" s="1"/>
      <c r="J22" s="36" t="s">
        <v>18</v>
      </c>
      <c r="K22" s="37">
        <f>SUM(K17,K20)</f>
        <v>2588187207</v>
      </c>
      <c r="L22" s="37">
        <f>SUM(L17,L20)</f>
        <v>0</v>
      </c>
      <c r="M22" s="38"/>
      <c r="N22" s="39">
        <f>SUM(N17,N20)</f>
        <v>0</v>
      </c>
    </row>
    <row r="23" spans="1:14" x14ac:dyDescent="0.25">
      <c r="A23" s="7" t="s">
        <v>23</v>
      </c>
      <c r="B23" s="8">
        <v>0.54</v>
      </c>
      <c r="E23" s="1"/>
      <c r="F23" s="1"/>
      <c r="G23" s="1"/>
      <c r="H23" s="1"/>
      <c r="J23" s="33"/>
      <c r="K23" s="34"/>
      <c r="L23" s="34"/>
      <c r="M23" s="35"/>
      <c r="N23" s="35"/>
    </row>
    <row r="24" spans="1:14" x14ac:dyDescent="0.25">
      <c r="A24" s="7" t="s">
        <v>24</v>
      </c>
      <c r="B24" s="8">
        <v>0.55000000000000004</v>
      </c>
      <c r="E24" s="1"/>
      <c r="F24" s="1"/>
      <c r="G24" s="1"/>
      <c r="H24" s="1"/>
      <c r="J24" s="11"/>
      <c r="K24" s="40"/>
      <c r="L24" s="40"/>
    </row>
    <row r="25" spans="1:14" ht="16.5" customHeight="1" x14ac:dyDescent="0.25">
      <c r="A25" s="9" t="s">
        <v>25</v>
      </c>
      <c r="B25" s="10">
        <v>0.61</v>
      </c>
      <c r="E25" s="1"/>
      <c r="F25" s="1"/>
      <c r="G25" s="1"/>
      <c r="H25" s="1"/>
      <c r="J25" s="41"/>
      <c r="K25" s="42" t="s">
        <v>0</v>
      </c>
      <c r="L25" s="43" t="s">
        <v>28</v>
      </c>
      <c r="M25" s="44" t="s">
        <v>12</v>
      </c>
      <c r="N25" s="45" t="s">
        <v>13</v>
      </c>
    </row>
    <row r="26" spans="1:14" x14ac:dyDescent="0.25">
      <c r="E26" s="1"/>
      <c r="F26" s="1"/>
      <c r="G26" s="1"/>
      <c r="H26" s="1"/>
      <c r="J26" s="46" t="s">
        <v>16</v>
      </c>
      <c r="K26" s="47"/>
      <c r="L26" s="48"/>
      <c r="M26" s="49" t="s">
        <v>27</v>
      </c>
      <c r="N26" s="47"/>
    </row>
    <row r="27" spans="1:14" x14ac:dyDescent="0.25">
      <c r="A27" s="79" t="s">
        <v>43</v>
      </c>
      <c r="E27" s="1"/>
      <c r="F27" s="1"/>
      <c r="G27" s="1"/>
      <c r="H27" s="1"/>
      <c r="J27" s="50" t="s">
        <v>11</v>
      </c>
      <c r="K27" s="51"/>
      <c r="L27" s="51"/>
      <c r="M27" s="51"/>
      <c r="N27" s="52"/>
    </row>
    <row r="28" spans="1:14" x14ac:dyDescent="0.25">
      <c r="E28" s="1"/>
      <c r="F28" s="1"/>
      <c r="G28" s="1"/>
      <c r="H28" s="1"/>
      <c r="J28" s="23" t="s">
        <v>6</v>
      </c>
      <c r="K28" s="24">
        <v>101031459</v>
      </c>
      <c r="L28" s="24">
        <f t="shared" ref="L28" si="1">K28*B37/(1000*1000)</f>
        <v>0</v>
      </c>
      <c r="M28" s="26">
        <f>L28/G4</f>
        <v>0</v>
      </c>
      <c r="N28" s="27">
        <f>M28*G3</f>
        <v>0</v>
      </c>
    </row>
    <row r="29" spans="1:14" x14ac:dyDescent="0.25">
      <c r="E29" s="1"/>
      <c r="F29" s="1"/>
      <c r="G29" s="1"/>
      <c r="H29" s="1"/>
      <c r="J29" s="23" t="s">
        <v>31</v>
      </c>
      <c r="K29" s="24">
        <v>46662</v>
      </c>
      <c r="L29" s="24">
        <f>K29*B39/(1000*1000)</f>
        <v>0</v>
      </c>
      <c r="M29" s="26">
        <f>L29*G4</f>
        <v>0</v>
      </c>
      <c r="N29" s="27">
        <f>L29*G3</f>
        <v>0</v>
      </c>
    </row>
    <row r="30" spans="1:14" x14ac:dyDescent="0.25">
      <c r="A30" s="74"/>
      <c r="B30" s="11"/>
      <c r="C30" s="11"/>
      <c r="E30" s="1"/>
      <c r="F30" s="1"/>
      <c r="G30" s="1"/>
      <c r="H30" s="1"/>
      <c r="J30" s="28" t="s">
        <v>7</v>
      </c>
      <c r="K30" s="29">
        <f>SUM(K28:K29)</f>
        <v>101078121</v>
      </c>
      <c r="L30" s="29">
        <f>SUM(L28:L29)</f>
        <v>0</v>
      </c>
      <c r="M30" s="7"/>
      <c r="N30" s="30">
        <f>SUM(N28:N28)</f>
        <v>0</v>
      </c>
    </row>
    <row r="31" spans="1:14" x14ac:dyDescent="0.25">
      <c r="A31" s="74"/>
      <c r="B31" s="74"/>
      <c r="C31" s="11"/>
      <c r="E31" s="1"/>
      <c r="F31" s="1"/>
      <c r="G31" s="1"/>
      <c r="H31" s="1"/>
      <c r="J31" s="50" t="s">
        <v>14</v>
      </c>
      <c r="K31" s="51"/>
      <c r="L31" s="51"/>
      <c r="M31" s="51"/>
      <c r="N31" s="52"/>
    </row>
    <row r="32" spans="1:14" x14ac:dyDescent="0.25">
      <c r="A32" s="11"/>
      <c r="B32" s="75"/>
      <c r="C32" s="11"/>
      <c r="E32" s="1"/>
      <c r="F32" s="1"/>
      <c r="G32" s="1"/>
      <c r="H32" s="1"/>
      <c r="J32" s="23" t="s">
        <v>10</v>
      </c>
      <c r="K32" s="24">
        <v>528452991</v>
      </c>
      <c r="L32" s="24">
        <f>K32*B38/(1000*1000)</f>
        <v>0</v>
      </c>
      <c r="M32" s="26">
        <f>L32/G4</f>
        <v>0</v>
      </c>
      <c r="N32" s="27">
        <f>M32*G3</f>
        <v>0</v>
      </c>
    </row>
    <row r="33" spans="1:14" x14ac:dyDescent="0.25">
      <c r="A33" s="11"/>
      <c r="B33" s="75"/>
      <c r="C33" s="11"/>
      <c r="E33" s="1"/>
      <c r="F33" s="1"/>
      <c r="G33" s="1"/>
      <c r="H33" s="1"/>
      <c r="J33" s="28" t="s">
        <v>7</v>
      </c>
      <c r="K33" s="29">
        <f>K32</f>
        <v>528452991</v>
      </c>
      <c r="L33" s="29">
        <f>SUM(L32)</f>
        <v>0</v>
      </c>
      <c r="M33" s="7"/>
      <c r="N33" s="30">
        <f>N32</f>
        <v>0</v>
      </c>
    </row>
    <row r="34" spans="1:14" x14ac:dyDescent="0.25">
      <c r="A34" s="11"/>
      <c r="B34" s="76"/>
      <c r="C34" s="11"/>
      <c r="E34" s="1"/>
      <c r="F34" s="1"/>
      <c r="G34" s="1"/>
      <c r="H34" s="1"/>
      <c r="J34" s="33"/>
      <c r="K34" s="34"/>
      <c r="L34" s="34"/>
      <c r="M34" s="35"/>
      <c r="N34" s="35"/>
    </row>
    <row r="35" spans="1:14" x14ac:dyDescent="0.25">
      <c r="A35" s="11"/>
      <c r="B35" s="75"/>
      <c r="C35" s="11"/>
      <c r="E35" s="1"/>
      <c r="F35" s="1"/>
      <c r="G35" s="1"/>
      <c r="H35" s="1"/>
      <c r="J35" s="36" t="s">
        <v>18</v>
      </c>
      <c r="K35" s="37">
        <f>SUM(K30,K33)</f>
        <v>629531112</v>
      </c>
      <c r="L35" s="37">
        <f>SUM(L30,L33)</f>
        <v>0</v>
      </c>
      <c r="M35" s="53"/>
      <c r="N35" s="39">
        <f>N30+N33</f>
        <v>0</v>
      </c>
    </row>
    <row r="36" spans="1:14" x14ac:dyDescent="0.25">
      <c r="A36" s="11"/>
      <c r="B36" s="76"/>
      <c r="C36" s="11"/>
      <c r="E36" s="1"/>
      <c r="F36" s="1"/>
      <c r="G36" s="1"/>
      <c r="H36" s="1"/>
      <c r="J36" s="33"/>
      <c r="K36" s="34"/>
      <c r="L36" s="34"/>
      <c r="M36" s="35"/>
      <c r="N36" s="35"/>
    </row>
  </sheetData>
  <sheetProtection algorithmName="SHA-512" hashValue="uuHo8bI2WFffkUBBNnnr+wSy7u4MWzIIq6jjK1qV4uJIJ0aBwbaanm673hEt1v8SMYzqmcMez6cxb1DjpYzbEQ==" saltValue="vYoX4GoWHI90hkKWVgIK0g==" spinCount="100000" sheet="1" objects="1" scenarios="1"/>
  <mergeCells count="9">
    <mergeCell ref="B20:B21"/>
    <mergeCell ref="A1:D1"/>
    <mergeCell ref="F1:G1"/>
    <mergeCell ref="B5:B6"/>
    <mergeCell ref="C5:C6"/>
    <mergeCell ref="D5:D6"/>
    <mergeCell ref="B12:B13"/>
    <mergeCell ref="C12:C13"/>
    <mergeCell ref="D12:D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9F71C-EAFF-48CB-87EB-C09C116EBDD8}">
  <dimension ref="A1:O58"/>
  <sheetViews>
    <sheetView workbookViewId="0">
      <selection activeCell="B8" sqref="B8"/>
    </sheetView>
  </sheetViews>
  <sheetFormatPr baseColWidth="10" defaultRowHeight="15" x14ac:dyDescent="0.25"/>
  <cols>
    <col min="1" max="1" width="23.42578125" style="1" customWidth="1"/>
    <col min="2" max="3" width="20" style="1" customWidth="1"/>
    <col min="4" max="4" width="11.42578125" style="1" customWidth="1"/>
    <col min="5" max="5" width="11.42578125" style="1"/>
    <col min="6" max="6" width="27" style="1" bestFit="1" customWidth="1"/>
    <col min="7" max="7" width="12.7109375" style="1" customWidth="1"/>
    <col min="8" max="8" width="17" style="1" customWidth="1"/>
    <col min="9" max="9" width="11.42578125" style="1" customWidth="1"/>
    <col min="10" max="10" width="16.28515625" style="6" hidden="1" customWidth="1"/>
    <col min="11" max="11" width="13.28515625" style="6" hidden="1" customWidth="1"/>
    <col min="12" max="14" width="11.42578125" style="6" hidden="1" customWidth="1"/>
    <col min="15" max="16384" width="11.42578125" style="1"/>
  </cols>
  <sheetData>
    <row r="1" spans="1:15" ht="16.5" x14ac:dyDescent="0.25">
      <c r="A1" s="89" t="s">
        <v>35</v>
      </c>
      <c r="B1" s="89"/>
      <c r="C1" s="89"/>
      <c r="D1" s="89"/>
      <c r="E1"/>
      <c r="F1" s="89"/>
      <c r="G1" s="89"/>
      <c r="H1" s="78"/>
      <c r="I1" s="78"/>
    </row>
    <row r="2" spans="1:15" ht="18" thickBot="1" x14ac:dyDescent="0.35">
      <c r="F2" s="2"/>
      <c r="G2" s="2"/>
      <c r="H2" s="2"/>
      <c r="I2" s="12"/>
      <c r="J2"/>
      <c r="K2"/>
      <c r="L2"/>
      <c r="M2"/>
      <c r="N2"/>
      <c r="O2"/>
    </row>
    <row r="3" spans="1:15" ht="15.75" thickBot="1" x14ac:dyDescent="0.3">
      <c r="F3" s="83" t="s">
        <v>37</v>
      </c>
      <c r="G3" s="85"/>
      <c r="I3"/>
      <c r="J3"/>
      <c r="K3"/>
      <c r="L3"/>
      <c r="M3"/>
      <c r="N3"/>
      <c r="O3"/>
    </row>
    <row r="4" spans="1:15" x14ac:dyDescent="0.25">
      <c r="F4" s="4" t="s">
        <v>17</v>
      </c>
      <c r="G4" s="86">
        <v>8604500</v>
      </c>
      <c r="I4"/>
      <c r="J4"/>
      <c r="K4"/>
      <c r="L4"/>
      <c r="M4"/>
      <c r="N4"/>
      <c r="O4"/>
    </row>
    <row r="5" spans="1:15" ht="15" customHeight="1" x14ac:dyDescent="0.25">
      <c r="B5" s="90" t="s">
        <v>42</v>
      </c>
      <c r="C5" s="90" t="s">
        <v>26</v>
      </c>
      <c r="D5" s="91" t="s">
        <v>36</v>
      </c>
      <c r="I5"/>
      <c r="J5"/>
      <c r="K5"/>
      <c r="L5"/>
      <c r="M5"/>
      <c r="N5"/>
      <c r="O5"/>
    </row>
    <row r="6" spans="1:15" x14ac:dyDescent="0.25">
      <c r="A6" s="81" t="s">
        <v>15</v>
      </c>
      <c r="B6" s="90"/>
      <c r="C6" s="90"/>
      <c r="D6" s="91"/>
      <c r="I6"/>
      <c r="J6"/>
      <c r="K6"/>
      <c r="L6"/>
      <c r="M6"/>
      <c r="N6"/>
      <c r="O6"/>
    </row>
    <row r="7" spans="1:15" ht="16.5" customHeight="1" x14ac:dyDescent="0.25">
      <c r="A7" s="3" t="s">
        <v>22</v>
      </c>
      <c r="B7" s="25">
        <v>28435.74507587</v>
      </c>
      <c r="C7" s="26">
        <f>B7/G4</f>
        <v>3.3047527544738217E-3</v>
      </c>
      <c r="D7" s="27">
        <f>C7*G3</f>
        <v>0</v>
      </c>
      <c r="F7" s="71" t="s">
        <v>29</v>
      </c>
      <c r="G7"/>
      <c r="I7"/>
      <c r="J7"/>
      <c r="K7" s="13" t="s">
        <v>0</v>
      </c>
      <c r="L7" s="14" t="s">
        <v>32</v>
      </c>
      <c r="M7" s="15" t="s">
        <v>12</v>
      </c>
      <c r="N7" s="16" t="s">
        <v>13</v>
      </c>
      <c r="O7"/>
    </row>
    <row r="8" spans="1:15" x14ac:dyDescent="0.25">
      <c r="A8" s="3" t="s">
        <v>23</v>
      </c>
      <c r="B8" s="25">
        <v>7553.2952744099994</v>
      </c>
      <c r="C8" s="26">
        <f>B8/G4</f>
        <v>8.778308181079667E-4</v>
      </c>
      <c r="D8" s="27">
        <f>C8*G3</f>
        <v>0</v>
      </c>
      <c r="F8" t="s">
        <v>45</v>
      </c>
      <c r="G8"/>
      <c r="I8"/>
      <c r="J8" s="72" t="s">
        <v>15</v>
      </c>
      <c r="K8" s="17"/>
      <c r="L8" s="73" t="s">
        <v>33</v>
      </c>
      <c r="M8" s="18" t="s">
        <v>27</v>
      </c>
      <c r="N8" s="19"/>
      <c r="O8"/>
    </row>
    <row r="9" spans="1:15" x14ac:dyDescent="0.25">
      <c r="A9" s="3" t="s">
        <v>24</v>
      </c>
      <c r="B9" s="25">
        <v>38141.996912789997</v>
      </c>
      <c r="C9" s="26">
        <f>B9/G4</f>
        <v>4.4327964335859138E-3</v>
      </c>
      <c r="D9" s="27">
        <f>C9*G3</f>
        <v>0</v>
      </c>
      <c r="I9"/>
      <c r="J9" s="20" t="s">
        <v>11</v>
      </c>
      <c r="K9" s="21"/>
      <c r="L9" s="21"/>
      <c r="M9" s="21"/>
      <c r="N9" s="22"/>
      <c r="O9"/>
    </row>
    <row r="10" spans="1:15" x14ac:dyDescent="0.25">
      <c r="A10" s="4" t="s">
        <v>25</v>
      </c>
      <c r="B10" s="69">
        <f>SUM(B7:B9)</f>
        <v>74131.03726307</v>
      </c>
      <c r="C10" s="70"/>
      <c r="D10" s="30">
        <f>SUM(D7:D9)</f>
        <v>0</v>
      </c>
      <c r="I10"/>
      <c r="J10" s="23" t="s">
        <v>1</v>
      </c>
      <c r="K10" s="24">
        <v>1548343393</v>
      </c>
      <c r="L10" s="25">
        <f t="shared" ref="L10:L15" si="0">K10*B32/(1000*1000)</f>
        <v>0</v>
      </c>
      <c r="M10" s="26">
        <f>L10/G4</f>
        <v>0</v>
      </c>
      <c r="N10" s="27">
        <f>M10*G3</f>
        <v>0</v>
      </c>
      <c r="O10"/>
    </row>
    <row r="11" spans="1:15" ht="15" customHeight="1" x14ac:dyDescent="0.25">
      <c r="I11"/>
      <c r="J11" s="23" t="s">
        <v>2</v>
      </c>
      <c r="K11" s="24">
        <v>249090623</v>
      </c>
      <c r="L11" s="24">
        <f t="shared" si="0"/>
        <v>0</v>
      </c>
      <c r="M11" s="26">
        <f>L11/G4</f>
        <v>0</v>
      </c>
      <c r="N11" s="27">
        <f>M11*G3</f>
        <v>0</v>
      </c>
      <c r="O11"/>
    </row>
    <row r="12" spans="1:15" ht="15" customHeight="1" x14ac:dyDescent="0.25">
      <c r="B12" s="90" t="s">
        <v>42</v>
      </c>
      <c r="C12" s="90" t="s">
        <v>26</v>
      </c>
      <c r="D12" s="91" t="s">
        <v>36</v>
      </c>
      <c r="I12"/>
      <c r="J12" s="23" t="s">
        <v>3</v>
      </c>
      <c r="K12" s="24">
        <v>13933688</v>
      </c>
      <c r="L12" s="24">
        <f t="shared" si="0"/>
        <v>0</v>
      </c>
      <c r="M12" s="26">
        <f>L12/G4</f>
        <v>0</v>
      </c>
      <c r="N12" s="27">
        <f>M12*G3</f>
        <v>0</v>
      </c>
      <c r="O12"/>
    </row>
    <row r="13" spans="1:15" x14ac:dyDescent="0.25">
      <c r="A13" s="81" t="s">
        <v>16</v>
      </c>
      <c r="B13" s="90"/>
      <c r="C13" s="90"/>
      <c r="D13" s="91"/>
      <c r="I13"/>
      <c r="J13" s="23" t="s">
        <v>4</v>
      </c>
      <c r="K13" s="24">
        <v>100340653</v>
      </c>
      <c r="L13" s="24">
        <f t="shared" si="0"/>
        <v>0</v>
      </c>
      <c r="M13" s="26">
        <f>L13/G4</f>
        <v>0</v>
      </c>
      <c r="N13" s="27">
        <f>M13*G3</f>
        <v>0</v>
      </c>
      <c r="O13"/>
    </row>
    <row r="14" spans="1:15" x14ac:dyDescent="0.25">
      <c r="A14" s="3" t="s">
        <v>22</v>
      </c>
      <c r="B14" s="25">
        <v>19654.844145140003</v>
      </c>
      <c r="C14" s="26">
        <f>B14/G4</f>
        <v>2.2842517456145043E-3</v>
      </c>
      <c r="D14" s="27">
        <f>C14*G3</f>
        <v>0</v>
      </c>
      <c r="I14"/>
      <c r="J14" s="23" t="s">
        <v>5</v>
      </c>
      <c r="K14" s="24">
        <v>3749575</v>
      </c>
      <c r="L14" s="24">
        <f t="shared" si="0"/>
        <v>0</v>
      </c>
      <c r="M14" s="26">
        <f>L14/G4</f>
        <v>0</v>
      </c>
      <c r="N14" s="27">
        <f>M14*G3</f>
        <v>0</v>
      </c>
      <c r="O14"/>
    </row>
    <row r="15" spans="1:15" x14ac:dyDescent="0.25">
      <c r="A15" s="3" t="s">
        <v>23</v>
      </c>
      <c r="B15" s="25">
        <v>4268.7306115600004</v>
      </c>
      <c r="C15" s="26">
        <f>B15/G4</f>
        <v>4.961044350700216E-4</v>
      </c>
      <c r="D15" s="27">
        <f>C15*G3</f>
        <v>0</v>
      </c>
      <c r="I15"/>
      <c r="J15" s="23" t="s">
        <v>6</v>
      </c>
      <c r="K15" s="24">
        <v>131952760</v>
      </c>
      <c r="L15" s="24">
        <f t="shared" si="0"/>
        <v>0</v>
      </c>
      <c r="M15" s="26">
        <f>L15/G4</f>
        <v>0</v>
      </c>
      <c r="N15" s="27">
        <f>M15*G3</f>
        <v>0</v>
      </c>
      <c r="O15"/>
    </row>
    <row r="16" spans="1:15" x14ac:dyDescent="0.25">
      <c r="A16" s="3" t="s">
        <v>24</v>
      </c>
      <c r="B16" s="25">
        <v>20677.849589040001</v>
      </c>
      <c r="C16" s="26">
        <f>B16/G4</f>
        <v>2.4031436561148239E-3</v>
      </c>
      <c r="D16" s="27">
        <f>C16*G3</f>
        <v>0</v>
      </c>
      <c r="I16"/>
      <c r="J16" s="23" t="s">
        <v>30</v>
      </c>
      <c r="K16" s="24">
        <v>987964</v>
      </c>
      <c r="L16" s="24">
        <f>K16*B39/(1000*1000)</f>
        <v>0</v>
      </c>
      <c r="M16" s="26">
        <f>L16/G4</f>
        <v>0</v>
      </c>
      <c r="N16" s="27">
        <f>M16*G3</f>
        <v>0</v>
      </c>
      <c r="O16"/>
    </row>
    <row r="17" spans="1:15" x14ac:dyDescent="0.25">
      <c r="A17" s="4" t="s">
        <v>25</v>
      </c>
      <c r="B17" s="69">
        <f>SUM(B14:B16)</f>
        <v>44601.424345740001</v>
      </c>
      <c r="C17" s="70"/>
      <c r="D17" s="30">
        <f>SUM(D14:D16)</f>
        <v>0</v>
      </c>
      <c r="I17"/>
      <c r="J17" s="28" t="s">
        <v>7</v>
      </c>
      <c r="K17" s="29">
        <f>SUM(K10:K16)</f>
        <v>2048398656</v>
      </c>
      <c r="L17" s="29">
        <f>SUM(L10:L16)</f>
        <v>0</v>
      </c>
      <c r="M17" s="7"/>
      <c r="N17" s="30">
        <f>SUM(N10:N15)</f>
        <v>0</v>
      </c>
      <c r="O17"/>
    </row>
    <row r="18" spans="1:15" x14ac:dyDescent="0.25">
      <c r="I18"/>
      <c r="J18" s="20" t="s">
        <v>14</v>
      </c>
      <c r="K18" s="31"/>
      <c r="L18" s="31"/>
      <c r="M18" s="31"/>
      <c r="N18" s="32"/>
      <c r="O18"/>
    </row>
    <row r="19" spans="1:15" x14ac:dyDescent="0.25">
      <c r="A19"/>
      <c r="B19"/>
      <c r="C19"/>
      <c r="D19"/>
      <c r="E19"/>
      <c r="F19"/>
      <c r="G19"/>
      <c r="H19"/>
      <c r="I19"/>
      <c r="J19" s="23" t="s">
        <v>10</v>
      </c>
      <c r="K19" s="24">
        <v>539788551</v>
      </c>
      <c r="L19" s="24">
        <f>K19*B38/(1000*1000)</f>
        <v>0</v>
      </c>
      <c r="M19" s="26">
        <f>L19/G4</f>
        <v>0</v>
      </c>
      <c r="N19" s="27">
        <f>M19*G3</f>
        <v>0</v>
      </c>
      <c r="O19"/>
    </row>
    <row r="20" spans="1:15" ht="15" customHeight="1" x14ac:dyDescent="0.25">
      <c r="A20"/>
      <c r="B20" s="87" t="s">
        <v>41</v>
      </c>
      <c r="C20"/>
      <c r="D20"/>
      <c r="I20"/>
      <c r="J20" s="28" t="s">
        <v>7</v>
      </c>
      <c r="K20" s="29">
        <f>K19</f>
        <v>539788551</v>
      </c>
      <c r="L20" s="29">
        <f>SUM(L19)</f>
        <v>0</v>
      </c>
      <c r="M20" s="26"/>
      <c r="N20" s="30">
        <f>N19</f>
        <v>0</v>
      </c>
      <c r="O20"/>
    </row>
    <row r="21" spans="1:15" x14ac:dyDescent="0.25">
      <c r="A21" s="82" t="s">
        <v>38</v>
      </c>
      <c r="B21" s="88"/>
      <c r="C21"/>
      <c r="D21"/>
      <c r="I21"/>
      <c r="J21" s="33"/>
      <c r="K21" s="34"/>
      <c r="L21" s="34"/>
      <c r="M21" s="35"/>
      <c r="N21" s="35"/>
      <c r="O21"/>
    </row>
    <row r="22" spans="1:15" x14ac:dyDescent="0.25">
      <c r="A22" s="7" t="s">
        <v>22</v>
      </c>
      <c r="B22" s="8">
        <v>0.69</v>
      </c>
      <c r="C22"/>
      <c r="D22"/>
      <c r="I22"/>
      <c r="J22" s="36" t="s">
        <v>18</v>
      </c>
      <c r="K22" s="37">
        <f>SUM(K17,K20)</f>
        <v>2588187207</v>
      </c>
      <c r="L22" s="37">
        <f>SUM(L17,L20)</f>
        <v>0</v>
      </c>
      <c r="M22" s="38"/>
      <c r="N22" s="39">
        <f>SUM(N17,N20)</f>
        <v>0</v>
      </c>
      <c r="O22"/>
    </row>
    <row r="23" spans="1:15" x14ac:dyDescent="0.25">
      <c r="A23" s="7" t="s">
        <v>23</v>
      </c>
      <c r="B23" s="8">
        <v>0.56999999999999995</v>
      </c>
      <c r="C23"/>
      <c r="D23"/>
      <c r="I23"/>
      <c r="J23" s="33"/>
      <c r="K23" s="34"/>
      <c r="L23" s="34"/>
      <c r="M23" s="35"/>
      <c r="N23" s="35"/>
      <c r="O23"/>
    </row>
    <row r="24" spans="1:15" x14ac:dyDescent="0.25">
      <c r="A24" s="7" t="s">
        <v>24</v>
      </c>
      <c r="B24" s="8">
        <v>0.54</v>
      </c>
      <c r="C24"/>
      <c r="D24"/>
      <c r="I24"/>
      <c r="J24" s="11"/>
      <c r="K24" s="40"/>
      <c r="L24" s="40"/>
      <c r="M24"/>
      <c r="N24"/>
      <c r="O24"/>
    </row>
    <row r="25" spans="1:15" ht="15" customHeight="1" x14ac:dyDescent="0.25">
      <c r="A25" s="9" t="s">
        <v>25</v>
      </c>
      <c r="B25" s="10">
        <v>0.6</v>
      </c>
      <c r="C25"/>
      <c r="D25"/>
      <c r="I25"/>
      <c r="J25" s="41"/>
      <c r="K25" s="42" t="s">
        <v>0</v>
      </c>
      <c r="L25" s="43" t="s">
        <v>28</v>
      </c>
      <c r="M25" s="44" t="s">
        <v>12</v>
      </c>
      <c r="N25" s="45" t="s">
        <v>13</v>
      </c>
      <c r="O25"/>
    </row>
    <row r="26" spans="1:15" x14ac:dyDescent="0.25">
      <c r="A26"/>
      <c r="B26"/>
      <c r="C26"/>
      <c r="D26"/>
      <c r="I26"/>
      <c r="J26" s="46" t="s">
        <v>16</v>
      </c>
      <c r="K26" s="47"/>
      <c r="L26" s="48"/>
      <c r="M26" s="49" t="s">
        <v>27</v>
      </c>
      <c r="N26" s="47"/>
      <c r="O26"/>
    </row>
    <row r="27" spans="1:15" x14ac:dyDescent="0.25">
      <c r="A27" s="79" t="s">
        <v>43</v>
      </c>
      <c r="B27"/>
      <c r="C27"/>
      <c r="D27"/>
      <c r="I27"/>
      <c r="J27" s="50" t="s">
        <v>11</v>
      </c>
      <c r="K27" s="51"/>
      <c r="L27" s="51"/>
      <c r="M27" s="51"/>
      <c r="N27" s="52"/>
      <c r="O27"/>
    </row>
    <row r="28" spans="1:15" x14ac:dyDescent="0.25">
      <c r="A28"/>
      <c r="B28"/>
      <c r="C28"/>
      <c r="D28"/>
      <c r="I28"/>
      <c r="J28" s="23" t="s">
        <v>6</v>
      </c>
      <c r="K28" s="24">
        <v>101031459</v>
      </c>
      <c r="L28" s="24">
        <f t="shared" ref="L28" si="1">K28*B37/(1000*1000)</f>
        <v>0</v>
      </c>
      <c r="M28" s="26">
        <f>L28/G4</f>
        <v>0</v>
      </c>
      <c r="N28" s="27">
        <f>M28*G3</f>
        <v>0</v>
      </c>
      <c r="O28"/>
    </row>
    <row r="29" spans="1:15" x14ac:dyDescent="0.25">
      <c r="A29"/>
      <c r="B29"/>
      <c r="C29"/>
      <c r="D29"/>
      <c r="I29"/>
      <c r="J29" s="23" t="s">
        <v>31</v>
      </c>
      <c r="K29" s="24">
        <v>46662</v>
      </c>
      <c r="L29" s="24">
        <f>K29*B39/(1000*1000)</f>
        <v>0</v>
      </c>
      <c r="M29" s="26">
        <f>L29*G4</f>
        <v>0</v>
      </c>
      <c r="N29" s="27">
        <f>L29*G3</f>
        <v>0</v>
      </c>
      <c r="O29"/>
    </row>
    <row r="30" spans="1:15" x14ac:dyDescent="0.25">
      <c r="A30" s="74"/>
      <c r="B30" s="11"/>
      <c r="C30" s="11"/>
      <c r="D30"/>
      <c r="I30"/>
      <c r="J30" s="28" t="s">
        <v>7</v>
      </c>
      <c r="K30" s="29">
        <f>SUM(K28:K29)</f>
        <v>101078121</v>
      </c>
      <c r="L30" s="29">
        <f>SUM(L28:L29)</f>
        <v>0</v>
      </c>
      <c r="M30" s="7"/>
      <c r="N30" s="30">
        <f>SUM(N28:N28)</f>
        <v>0</v>
      </c>
      <c r="O30"/>
    </row>
    <row r="31" spans="1:15" x14ac:dyDescent="0.25">
      <c r="A31" s="74"/>
      <c r="B31" s="74"/>
      <c r="C31" s="11"/>
      <c r="D31"/>
      <c r="I31"/>
      <c r="J31" s="50" t="s">
        <v>14</v>
      </c>
      <c r="K31" s="51"/>
      <c r="L31" s="51"/>
      <c r="M31" s="51"/>
      <c r="N31" s="52"/>
      <c r="O31"/>
    </row>
    <row r="32" spans="1:15" x14ac:dyDescent="0.25">
      <c r="A32" s="11"/>
      <c r="B32" s="75"/>
      <c r="C32" s="11"/>
      <c r="D32"/>
      <c r="I32"/>
      <c r="J32" s="23" t="s">
        <v>10</v>
      </c>
      <c r="K32" s="24">
        <v>528452991</v>
      </c>
      <c r="L32" s="24">
        <f>K32*B38/(1000*1000)</f>
        <v>0</v>
      </c>
      <c r="M32" s="26">
        <f>L32/G4</f>
        <v>0</v>
      </c>
      <c r="N32" s="27">
        <f>M32*G3</f>
        <v>0</v>
      </c>
      <c r="O32"/>
    </row>
    <row r="33" spans="1:15" x14ac:dyDescent="0.25">
      <c r="A33" s="11"/>
      <c r="B33" s="75"/>
      <c r="C33" s="11"/>
      <c r="D33"/>
      <c r="I33"/>
      <c r="J33" s="28" t="s">
        <v>7</v>
      </c>
      <c r="K33" s="29">
        <f>K32</f>
        <v>528452991</v>
      </c>
      <c r="L33" s="29">
        <f>SUM(L32)</f>
        <v>0</v>
      </c>
      <c r="M33" s="7"/>
      <c r="N33" s="30">
        <f>N32</f>
        <v>0</v>
      </c>
      <c r="O33"/>
    </row>
    <row r="34" spans="1:15" x14ac:dyDescent="0.25">
      <c r="A34" s="11"/>
      <c r="B34" s="76"/>
      <c r="C34" s="11"/>
      <c r="D34"/>
      <c r="I34"/>
      <c r="J34" s="33"/>
      <c r="K34" s="34"/>
      <c r="L34" s="34"/>
      <c r="M34" s="35"/>
      <c r="N34" s="35"/>
      <c r="O34"/>
    </row>
    <row r="35" spans="1:15" x14ac:dyDescent="0.25">
      <c r="A35" s="11"/>
      <c r="B35" s="75"/>
      <c r="C35" s="11"/>
      <c r="D35"/>
      <c r="I35"/>
      <c r="J35" s="36" t="s">
        <v>18</v>
      </c>
      <c r="K35" s="37">
        <f>SUM(K30,K33)</f>
        <v>629531112</v>
      </c>
      <c r="L35" s="37">
        <f>SUM(L30,L33)</f>
        <v>0</v>
      </c>
      <c r="M35" s="53"/>
      <c r="N35" s="39">
        <f>N30+N33</f>
        <v>0</v>
      </c>
      <c r="O35"/>
    </row>
    <row r="36" spans="1:15" x14ac:dyDescent="0.25">
      <c r="A36" s="11"/>
      <c r="B36" s="76"/>
      <c r="C36" s="11"/>
      <c r="D36"/>
      <c r="I36"/>
      <c r="J36" s="33"/>
      <c r="K36" s="34"/>
      <c r="L36" s="34"/>
      <c r="M36" s="35"/>
      <c r="N36" s="35"/>
      <c r="O36"/>
    </row>
    <row r="37" spans="1:15" x14ac:dyDescent="0.25">
      <c r="A37" s="11"/>
      <c r="B37" s="76"/>
      <c r="C37" s="11"/>
      <c r="D37"/>
      <c r="I37"/>
      <c r="J37" s="11"/>
      <c r="K37" s="40"/>
      <c r="L37" s="40"/>
      <c r="M37"/>
      <c r="N37"/>
      <c r="O37"/>
    </row>
    <row r="38" spans="1:15" ht="15" customHeight="1" x14ac:dyDescent="0.25">
      <c r="A38" s="11"/>
      <c r="B38" s="77"/>
      <c r="C38" s="11"/>
      <c r="D38"/>
      <c r="I38"/>
      <c r="J38" s="11"/>
      <c r="K38" s="54" t="s">
        <v>0</v>
      </c>
      <c r="L38" s="55" t="s">
        <v>28</v>
      </c>
      <c r="M38" s="56" t="s">
        <v>13</v>
      </c>
      <c r="N38"/>
      <c r="O38"/>
    </row>
    <row r="39" spans="1:15" x14ac:dyDescent="0.25">
      <c r="A39" s="11"/>
      <c r="B39" s="76"/>
      <c r="C39" s="11"/>
      <c r="D39"/>
      <c r="I39"/>
      <c r="J39" s="57" t="s">
        <v>9</v>
      </c>
      <c r="K39" s="58"/>
      <c r="L39" s="59"/>
      <c r="M39" s="58"/>
      <c r="N39"/>
      <c r="O39"/>
    </row>
    <row r="40" spans="1:15" x14ac:dyDescent="0.25">
      <c r="A40" s="11"/>
      <c r="B40"/>
      <c r="C40"/>
      <c r="D40"/>
      <c r="I40"/>
      <c r="J40" s="60" t="s">
        <v>11</v>
      </c>
      <c r="K40" s="61"/>
      <c r="L40" s="61"/>
      <c r="M40" s="62"/>
      <c r="N40"/>
      <c r="O40"/>
    </row>
    <row r="41" spans="1:15" x14ac:dyDescent="0.25">
      <c r="I41"/>
      <c r="J41" s="23" t="s">
        <v>1</v>
      </c>
      <c r="K41" s="63" t="e">
        <f>#REF!/K10</f>
        <v>#REF!</v>
      </c>
      <c r="L41" s="63" t="e">
        <f>#REF!/L10</f>
        <v>#REF!</v>
      </c>
      <c r="M41" s="8" t="e">
        <f>#REF!/N10</f>
        <v>#REF!</v>
      </c>
      <c r="N41"/>
      <c r="O41"/>
    </row>
    <row r="42" spans="1:15" x14ac:dyDescent="0.25">
      <c r="I42"/>
      <c r="J42" s="23" t="s">
        <v>2</v>
      </c>
      <c r="K42" s="63" t="e">
        <f>#REF!/K11</f>
        <v>#REF!</v>
      </c>
      <c r="L42" s="63" t="e">
        <f>#REF!/L11</f>
        <v>#REF!</v>
      </c>
      <c r="M42" s="8" t="e">
        <f>#REF!/N11</f>
        <v>#REF!</v>
      </c>
      <c r="N42"/>
      <c r="O42"/>
    </row>
    <row r="43" spans="1:15" x14ac:dyDescent="0.25">
      <c r="I43"/>
      <c r="J43" s="23" t="s">
        <v>3</v>
      </c>
      <c r="K43" s="63" t="e">
        <f>#REF!/K12</f>
        <v>#REF!</v>
      </c>
      <c r="L43" s="63" t="e">
        <f>#REF!/L12</f>
        <v>#REF!</v>
      </c>
      <c r="M43" s="8" t="e">
        <f>#REF!/N12</f>
        <v>#REF!</v>
      </c>
      <c r="N43"/>
      <c r="O43"/>
    </row>
    <row r="44" spans="1:15" x14ac:dyDescent="0.25">
      <c r="I44"/>
      <c r="J44" s="23" t="s">
        <v>8</v>
      </c>
      <c r="K44" s="63" t="e">
        <f>#REF!/K13</f>
        <v>#REF!</v>
      </c>
      <c r="L44" s="63" t="e">
        <f>#REF!/L13</f>
        <v>#REF!</v>
      </c>
      <c r="M44" s="8" t="e">
        <f>#REF!/N13</f>
        <v>#REF!</v>
      </c>
      <c r="N44"/>
      <c r="O44"/>
    </row>
    <row r="45" spans="1:15" x14ac:dyDescent="0.25">
      <c r="I45"/>
      <c r="J45" s="23" t="s">
        <v>5</v>
      </c>
      <c r="K45" s="63" t="e">
        <f>#REF!/K14</f>
        <v>#REF!</v>
      </c>
      <c r="L45" s="63" t="e">
        <f>#REF!/L14</f>
        <v>#REF!</v>
      </c>
      <c r="M45" s="8" t="e">
        <f>#REF!/N14</f>
        <v>#REF!</v>
      </c>
      <c r="N45"/>
      <c r="O45"/>
    </row>
    <row r="46" spans="1:15" x14ac:dyDescent="0.25">
      <c r="I46"/>
      <c r="J46" s="23" t="s">
        <v>6</v>
      </c>
      <c r="K46" s="63">
        <f>K28/K15</f>
        <v>0.76566385576171347</v>
      </c>
      <c r="L46" s="63" t="e">
        <f>L28/L15</f>
        <v>#DIV/0!</v>
      </c>
      <c r="M46" s="8" t="e">
        <f>N28/N15</f>
        <v>#DIV/0!</v>
      </c>
      <c r="N46"/>
      <c r="O46"/>
    </row>
    <row r="47" spans="1:15" x14ac:dyDescent="0.25">
      <c r="I47"/>
      <c r="J47" s="23" t="s">
        <v>31</v>
      </c>
      <c r="K47" s="63">
        <f>K29/K16</f>
        <v>4.7230465887420997E-2</v>
      </c>
      <c r="L47" s="63" t="e">
        <f>L29/L16</f>
        <v>#DIV/0!</v>
      </c>
      <c r="M47" s="8"/>
      <c r="N47"/>
      <c r="O47"/>
    </row>
    <row r="48" spans="1:15" x14ac:dyDescent="0.25">
      <c r="I48"/>
      <c r="J48" s="28" t="s">
        <v>19</v>
      </c>
      <c r="K48" s="64">
        <f>K35/K22</f>
        <v>0.2432324486796677</v>
      </c>
      <c r="L48" s="64" t="e">
        <f>L35/L22</f>
        <v>#DIV/0!</v>
      </c>
      <c r="M48" s="10" t="e">
        <f>N35/N22</f>
        <v>#DIV/0!</v>
      </c>
      <c r="N48"/>
      <c r="O48"/>
    </row>
    <row r="49" spans="6:15" x14ac:dyDescent="0.25">
      <c r="I49"/>
      <c r="J49" s="60" t="s">
        <v>14</v>
      </c>
      <c r="K49" s="65"/>
      <c r="L49" s="65"/>
      <c r="M49" s="66"/>
      <c r="N49"/>
      <c r="O49"/>
    </row>
    <row r="50" spans="6:15" x14ac:dyDescent="0.25">
      <c r="I50"/>
      <c r="J50" s="23" t="s">
        <v>10</v>
      </c>
      <c r="K50" s="63">
        <f>K32/K19</f>
        <v>0.97899999920524439</v>
      </c>
      <c r="L50" s="63" t="e">
        <f>L32/L19</f>
        <v>#DIV/0!</v>
      </c>
      <c r="M50" s="8" t="e">
        <f>N32/N19</f>
        <v>#DIV/0!</v>
      </c>
      <c r="N50"/>
      <c r="O50"/>
    </row>
    <row r="51" spans="6:15" x14ac:dyDescent="0.25">
      <c r="I51"/>
      <c r="J51" s="28" t="s">
        <v>20</v>
      </c>
      <c r="K51" s="64">
        <f>K50</f>
        <v>0.97899999920524439</v>
      </c>
      <c r="L51" s="64" t="e">
        <f>L33/L20</f>
        <v>#DIV/0!</v>
      </c>
      <c r="M51" s="10" t="e">
        <f>N33/N20</f>
        <v>#DIV/0!</v>
      </c>
      <c r="N51"/>
      <c r="O51"/>
    </row>
    <row r="52" spans="6:15" x14ac:dyDescent="0.25">
      <c r="I52"/>
      <c r="J52" s="33"/>
      <c r="K52" s="34"/>
      <c r="L52" s="34"/>
      <c r="M52" s="35"/>
      <c r="N52"/>
      <c r="O52"/>
    </row>
    <row r="53" spans="6:15" x14ac:dyDescent="0.25">
      <c r="I53"/>
      <c r="J53" s="36" t="s">
        <v>18</v>
      </c>
      <c r="K53" s="67">
        <f>K35/K22</f>
        <v>0.2432324486796677</v>
      </c>
      <c r="L53" s="67" t="e">
        <f>L35/L22</f>
        <v>#DIV/0!</v>
      </c>
      <c r="M53" s="68" t="e">
        <f>N35/N22</f>
        <v>#DIV/0!</v>
      </c>
      <c r="N53"/>
      <c r="O53"/>
    </row>
    <row r="54" spans="6:15" x14ac:dyDescent="0.25">
      <c r="F54" s="5"/>
      <c r="G54" s="5"/>
      <c r="I54"/>
      <c r="J54" s="33"/>
      <c r="K54" s="34"/>
      <c r="L54" s="34"/>
      <c r="M54" s="35"/>
      <c r="N54"/>
      <c r="O54"/>
    </row>
    <row r="55" spans="6:15" x14ac:dyDescent="0.25">
      <c r="I55"/>
      <c r="J55" s="11" t="s">
        <v>21</v>
      </c>
      <c r="K55" s="11"/>
      <c r="L55" s="11"/>
      <c r="M55"/>
      <c r="N55"/>
      <c r="O55"/>
    </row>
    <row r="56" spans="6:15" x14ac:dyDescent="0.25">
      <c r="I56"/>
      <c r="J56"/>
      <c r="K56"/>
      <c r="L56"/>
      <c r="M56"/>
      <c r="N56"/>
      <c r="O56"/>
    </row>
    <row r="57" spans="6:15" x14ac:dyDescent="0.25">
      <c r="I57"/>
      <c r="J57"/>
      <c r="K57"/>
      <c r="L57"/>
      <c r="M57"/>
      <c r="N57"/>
      <c r="O57"/>
    </row>
    <row r="58" spans="6:15" x14ac:dyDescent="0.25">
      <c r="I58"/>
      <c r="J58"/>
      <c r="K58"/>
      <c r="L58"/>
      <c r="M58"/>
      <c r="N58"/>
      <c r="O58"/>
    </row>
  </sheetData>
  <sheetProtection algorithmName="SHA-512" hashValue="TTZbSp3e4Sf/gxs3ltduKn8cJdVfWRNGzn6OFgD58aJDMV/IAu7GG4VNiI/w52mK6pwl9qmfAgHqcW1G7bBkSA==" saltValue="3X5TSh/jMsNBh5XkWLT89g==" spinCount="100000" sheet="1" objects="1" scenarios="1"/>
  <mergeCells count="9">
    <mergeCell ref="B20:B21"/>
    <mergeCell ref="A1:D1"/>
    <mergeCell ref="F1:G1"/>
    <mergeCell ref="B5:B6"/>
    <mergeCell ref="C5:C6"/>
    <mergeCell ref="D5:D6"/>
    <mergeCell ref="B12:B13"/>
    <mergeCell ref="C12:C13"/>
    <mergeCell ref="D12:D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workbookViewId="0">
      <selection activeCell="A15" sqref="A15"/>
    </sheetView>
  </sheetViews>
  <sheetFormatPr baseColWidth="10" defaultRowHeight="15" x14ac:dyDescent="0.25"/>
  <cols>
    <col min="1" max="1" width="23.28515625" style="1" customWidth="1"/>
    <col min="2" max="3" width="20" style="1" customWidth="1"/>
    <col min="4" max="4" width="11.42578125" style="1" customWidth="1"/>
    <col min="5" max="5" width="11.42578125" style="1"/>
    <col min="6" max="6" width="27" style="1" bestFit="1" customWidth="1"/>
    <col min="7" max="7" width="12.7109375" style="1" customWidth="1"/>
    <col min="8" max="8" width="17" style="1" customWidth="1"/>
    <col min="9" max="9" width="11.42578125" style="1" customWidth="1"/>
    <col min="10" max="10" width="16.28515625" style="6" hidden="1" customWidth="1"/>
    <col min="11" max="11" width="13.28515625" style="6" hidden="1" customWidth="1"/>
    <col min="12" max="14" width="11.42578125" style="6" hidden="1" customWidth="1"/>
    <col min="15" max="16384" width="11.42578125" style="1"/>
  </cols>
  <sheetData>
    <row r="1" spans="1:15" ht="16.5" x14ac:dyDescent="0.25">
      <c r="A1" s="89" t="s">
        <v>34</v>
      </c>
      <c r="B1" s="89"/>
      <c r="C1" s="89"/>
      <c r="D1" s="89"/>
      <c r="E1"/>
      <c r="F1" s="89"/>
      <c r="G1" s="89"/>
      <c r="H1" s="78"/>
      <c r="I1" s="78"/>
    </row>
    <row r="2" spans="1:15" ht="18" thickBot="1" x14ac:dyDescent="0.35">
      <c r="F2" s="2"/>
      <c r="G2" s="2"/>
      <c r="H2" s="2"/>
      <c r="I2" s="12"/>
      <c r="J2"/>
      <c r="K2"/>
      <c r="L2"/>
      <c r="M2"/>
      <c r="N2"/>
      <c r="O2"/>
    </row>
    <row r="3" spans="1:15" ht="15.75" thickBot="1" x14ac:dyDescent="0.3">
      <c r="F3" s="83" t="s">
        <v>37</v>
      </c>
      <c r="G3" s="85"/>
      <c r="I3"/>
      <c r="J3"/>
      <c r="K3"/>
      <c r="L3"/>
      <c r="M3"/>
      <c r="N3"/>
      <c r="O3"/>
    </row>
    <row r="4" spans="1:15" x14ac:dyDescent="0.25">
      <c r="F4" s="4" t="s">
        <v>17</v>
      </c>
      <c r="G4" s="86">
        <v>8578300</v>
      </c>
      <c r="I4"/>
      <c r="J4"/>
      <c r="K4"/>
      <c r="L4"/>
      <c r="M4"/>
      <c r="N4"/>
      <c r="O4"/>
    </row>
    <row r="5" spans="1:15" ht="15" customHeight="1" x14ac:dyDescent="0.25">
      <c r="B5" s="90" t="s">
        <v>42</v>
      </c>
      <c r="C5" s="90" t="s">
        <v>26</v>
      </c>
      <c r="D5" s="91" t="s">
        <v>36</v>
      </c>
      <c r="I5"/>
      <c r="J5"/>
      <c r="K5"/>
      <c r="L5"/>
      <c r="M5"/>
      <c r="N5"/>
      <c r="O5"/>
    </row>
    <row r="6" spans="1:15" x14ac:dyDescent="0.25">
      <c r="A6" s="81" t="s">
        <v>15</v>
      </c>
      <c r="B6" s="90"/>
      <c r="C6" s="90"/>
      <c r="D6" s="91"/>
      <c r="I6"/>
      <c r="J6"/>
      <c r="K6"/>
      <c r="L6"/>
      <c r="M6"/>
      <c r="N6"/>
      <c r="O6"/>
    </row>
    <row r="7" spans="1:15" ht="16.5" customHeight="1" x14ac:dyDescent="0.25">
      <c r="A7" s="3" t="s">
        <v>22</v>
      </c>
      <c r="B7" s="25">
        <v>27066.595653799999</v>
      </c>
      <c r="C7" s="26">
        <f>B7/G4</f>
        <v>3.1552400421761885E-3</v>
      </c>
      <c r="D7" s="27">
        <f>C7*G3</f>
        <v>0</v>
      </c>
      <c r="F7" s="71" t="s">
        <v>29</v>
      </c>
      <c r="G7"/>
      <c r="I7"/>
      <c r="J7"/>
      <c r="K7" s="13" t="s">
        <v>0</v>
      </c>
      <c r="L7" s="14" t="s">
        <v>32</v>
      </c>
      <c r="M7" s="15" t="s">
        <v>12</v>
      </c>
      <c r="N7" s="16" t="s">
        <v>13</v>
      </c>
      <c r="O7"/>
    </row>
    <row r="8" spans="1:15" x14ac:dyDescent="0.25">
      <c r="A8" s="3" t="s">
        <v>23</v>
      </c>
      <c r="B8" s="25">
        <v>7095.4303581299991</v>
      </c>
      <c r="C8" s="26">
        <f>B8/G4</f>
        <v>8.2713712019048054E-4</v>
      </c>
      <c r="D8" s="27">
        <f>C8*G3</f>
        <v>0</v>
      </c>
      <c r="F8" t="s">
        <v>45</v>
      </c>
      <c r="G8"/>
      <c r="I8"/>
      <c r="J8" s="72" t="s">
        <v>15</v>
      </c>
      <c r="K8" s="17"/>
      <c r="L8" s="73" t="s">
        <v>33</v>
      </c>
      <c r="M8" s="18" t="s">
        <v>27</v>
      </c>
      <c r="N8" s="19"/>
      <c r="O8"/>
    </row>
    <row r="9" spans="1:15" x14ac:dyDescent="0.25">
      <c r="A9" s="3" t="s">
        <v>24</v>
      </c>
      <c r="B9" s="25">
        <v>36953.582120389998</v>
      </c>
      <c r="C9" s="26">
        <f>B9/G4</f>
        <v>4.3077978294522225E-3</v>
      </c>
      <c r="D9" s="27">
        <f>C9*G3</f>
        <v>0</v>
      </c>
      <c r="I9"/>
      <c r="J9" s="20" t="s">
        <v>11</v>
      </c>
      <c r="K9" s="21"/>
      <c r="L9" s="21"/>
      <c r="M9" s="21"/>
      <c r="N9" s="22"/>
      <c r="O9"/>
    </row>
    <row r="10" spans="1:15" x14ac:dyDescent="0.25">
      <c r="A10" s="4" t="s">
        <v>25</v>
      </c>
      <c r="B10" s="69">
        <f>SUM(B7:B9)</f>
        <v>71115.608132319991</v>
      </c>
      <c r="C10" s="70"/>
      <c r="D10" s="30">
        <f>SUM(D7:D9)</f>
        <v>0</v>
      </c>
      <c r="I10"/>
      <c r="J10" s="23" t="s">
        <v>1</v>
      </c>
      <c r="K10" s="24">
        <v>1548343393</v>
      </c>
      <c r="L10" s="25">
        <f t="shared" ref="L10:L15" si="0">K10*B32/(1000*1000)</f>
        <v>0</v>
      </c>
      <c r="M10" s="26">
        <f>L10/G4</f>
        <v>0</v>
      </c>
      <c r="N10" s="27">
        <f>M10*G3</f>
        <v>0</v>
      </c>
      <c r="O10"/>
    </row>
    <row r="11" spans="1:15" ht="15" customHeight="1" x14ac:dyDescent="0.25">
      <c r="I11"/>
      <c r="J11" s="23" t="s">
        <v>2</v>
      </c>
      <c r="K11" s="24">
        <v>249090623</v>
      </c>
      <c r="L11" s="24">
        <f t="shared" si="0"/>
        <v>0</v>
      </c>
      <c r="M11" s="26">
        <f>L11/G4</f>
        <v>0</v>
      </c>
      <c r="N11" s="27">
        <f>M11*G3</f>
        <v>0</v>
      </c>
      <c r="O11"/>
    </row>
    <row r="12" spans="1:15" ht="15" customHeight="1" x14ac:dyDescent="0.25">
      <c r="B12" s="90" t="s">
        <v>42</v>
      </c>
      <c r="C12" s="90" t="s">
        <v>26</v>
      </c>
      <c r="D12" s="91" t="s">
        <v>36</v>
      </c>
      <c r="I12"/>
      <c r="J12" s="23" t="s">
        <v>3</v>
      </c>
      <c r="K12" s="24">
        <v>13933688</v>
      </c>
      <c r="L12" s="24">
        <f t="shared" si="0"/>
        <v>0</v>
      </c>
      <c r="M12" s="26">
        <f>L12/G4</f>
        <v>0</v>
      </c>
      <c r="N12" s="27">
        <f>M12*G3</f>
        <v>0</v>
      </c>
      <c r="O12"/>
    </row>
    <row r="13" spans="1:15" x14ac:dyDescent="0.25">
      <c r="A13" s="81" t="s">
        <v>16</v>
      </c>
      <c r="B13" s="90"/>
      <c r="C13" s="90"/>
      <c r="D13" s="91"/>
      <c r="I13"/>
      <c r="J13" s="23" t="s">
        <v>4</v>
      </c>
      <c r="K13" s="24">
        <v>100340653</v>
      </c>
      <c r="L13" s="24">
        <f t="shared" si="0"/>
        <v>0</v>
      </c>
      <c r="M13" s="26">
        <f>L13/G4</f>
        <v>0</v>
      </c>
      <c r="N13" s="27">
        <f>M13*G3</f>
        <v>0</v>
      </c>
      <c r="O13"/>
    </row>
    <row r="14" spans="1:15" x14ac:dyDescent="0.25">
      <c r="A14" s="3" t="s">
        <v>22</v>
      </c>
      <c r="B14" s="25">
        <v>17790.98975149</v>
      </c>
      <c r="C14" s="26">
        <f>B14/G4</f>
        <v>2.0739528521373698E-3</v>
      </c>
      <c r="D14" s="27">
        <f>C14*G3</f>
        <v>0</v>
      </c>
      <c r="I14"/>
      <c r="J14" s="23" t="s">
        <v>5</v>
      </c>
      <c r="K14" s="24">
        <v>3749575</v>
      </c>
      <c r="L14" s="24">
        <f t="shared" si="0"/>
        <v>0</v>
      </c>
      <c r="M14" s="26">
        <f>L14/G4</f>
        <v>0</v>
      </c>
      <c r="N14" s="27">
        <f>M14*G3</f>
        <v>0</v>
      </c>
      <c r="O14"/>
    </row>
    <row r="15" spans="1:15" x14ac:dyDescent="0.25">
      <c r="A15" s="3" t="s">
        <v>23</v>
      </c>
      <c r="B15" s="25">
        <v>3978.9474103399998</v>
      </c>
      <c r="C15" s="26">
        <f>B15/G4</f>
        <v>4.6383868719210097E-4</v>
      </c>
      <c r="D15" s="27">
        <f>C15*G3</f>
        <v>0</v>
      </c>
      <c r="I15"/>
      <c r="J15" s="23" t="s">
        <v>6</v>
      </c>
      <c r="K15" s="24">
        <v>131952760</v>
      </c>
      <c r="L15" s="24">
        <f t="shared" si="0"/>
        <v>0</v>
      </c>
      <c r="M15" s="26">
        <f>L15/G4</f>
        <v>0</v>
      </c>
      <c r="N15" s="27">
        <f>M15*G3</f>
        <v>0</v>
      </c>
      <c r="O15"/>
    </row>
    <row r="16" spans="1:15" x14ac:dyDescent="0.25">
      <c r="A16" s="3" t="s">
        <v>24</v>
      </c>
      <c r="B16" s="25">
        <v>19367.684434950002</v>
      </c>
      <c r="C16" s="26">
        <f>B16/G4</f>
        <v>2.2577532185806049E-3</v>
      </c>
      <c r="D16" s="27">
        <f>C16*G3</f>
        <v>0</v>
      </c>
      <c r="I16"/>
      <c r="J16" s="23" t="s">
        <v>30</v>
      </c>
      <c r="K16" s="24">
        <v>987964</v>
      </c>
      <c r="L16" s="24">
        <f>K16*B39/(1000*1000)</f>
        <v>0</v>
      </c>
      <c r="M16" s="26">
        <f>L16/G4</f>
        <v>0</v>
      </c>
      <c r="N16" s="27">
        <f>M16*G3</f>
        <v>0</v>
      </c>
      <c r="O16"/>
    </row>
    <row r="17" spans="1:15" x14ac:dyDescent="0.25">
      <c r="A17" s="4" t="s">
        <v>25</v>
      </c>
      <c r="B17" s="69">
        <f>SUM(B14:B16)</f>
        <v>41137.621596780002</v>
      </c>
      <c r="C17" s="70"/>
      <c r="D17" s="30">
        <f>SUM(D14:D16)</f>
        <v>0</v>
      </c>
      <c r="I17"/>
      <c r="J17" s="28" t="s">
        <v>7</v>
      </c>
      <c r="K17" s="29">
        <f>SUM(K10:K16)</f>
        <v>2048398656</v>
      </c>
      <c r="L17" s="29">
        <f>SUM(L10:L16)</f>
        <v>0</v>
      </c>
      <c r="M17" s="7"/>
      <c r="N17" s="30">
        <f>SUM(N10:N15)</f>
        <v>0</v>
      </c>
      <c r="O17"/>
    </row>
    <row r="18" spans="1:15" x14ac:dyDescent="0.25">
      <c r="I18"/>
      <c r="J18" s="20" t="s">
        <v>14</v>
      </c>
      <c r="K18" s="31"/>
      <c r="L18" s="31"/>
      <c r="M18" s="31"/>
      <c r="N18" s="32"/>
      <c r="O18"/>
    </row>
    <row r="19" spans="1:15" x14ac:dyDescent="0.25">
      <c r="A19"/>
      <c r="B19"/>
      <c r="C19"/>
      <c r="D19"/>
      <c r="E19"/>
      <c r="F19"/>
      <c r="G19"/>
      <c r="H19"/>
      <c r="I19"/>
      <c r="J19" s="23" t="s">
        <v>10</v>
      </c>
      <c r="K19" s="24">
        <v>539788551</v>
      </c>
      <c r="L19" s="24">
        <f>K19*B38/(1000*1000)</f>
        <v>0</v>
      </c>
      <c r="M19" s="26">
        <f>L19/G4</f>
        <v>0</v>
      </c>
      <c r="N19" s="27">
        <f>M19*G3</f>
        <v>0</v>
      </c>
      <c r="O19"/>
    </row>
    <row r="20" spans="1:15" ht="15" customHeight="1" x14ac:dyDescent="0.25">
      <c r="A20"/>
      <c r="B20" s="87" t="s">
        <v>41</v>
      </c>
      <c r="C20"/>
      <c r="D20"/>
      <c r="I20"/>
      <c r="J20" s="28" t="s">
        <v>7</v>
      </c>
      <c r="K20" s="29">
        <f>K19</f>
        <v>539788551</v>
      </c>
      <c r="L20" s="29">
        <f>SUM(L19)</f>
        <v>0</v>
      </c>
      <c r="M20" s="26"/>
      <c r="N20" s="30">
        <f>N19</f>
        <v>0</v>
      </c>
      <c r="O20"/>
    </row>
    <row r="21" spans="1:15" x14ac:dyDescent="0.25">
      <c r="A21" s="82" t="s">
        <v>38</v>
      </c>
      <c r="B21" s="88"/>
      <c r="C21"/>
      <c r="D21"/>
      <c r="I21"/>
      <c r="J21" s="33"/>
      <c r="K21" s="34"/>
      <c r="L21" s="34"/>
      <c r="M21" s="35"/>
      <c r="N21" s="35"/>
      <c r="O21"/>
    </row>
    <row r="22" spans="1:15" x14ac:dyDescent="0.25">
      <c r="A22" s="7" t="s">
        <v>22</v>
      </c>
      <c r="B22" s="8">
        <v>0.6572715572116391</v>
      </c>
      <c r="C22"/>
      <c r="D22"/>
      <c r="I22"/>
      <c r="J22" s="36" t="s">
        <v>18</v>
      </c>
      <c r="K22" s="37">
        <f>SUM(K17,K20)</f>
        <v>2588187207</v>
      </c>
      <c r="L22" s="37">
        <f>SUM(L17,L20)</f>
        <v>0</v>
      </c>
      <c r="M22" s="38"/>
      <c r="N22" s="39">
        <f>SUM(N17,N20)</f>
        <v>0</v>
      </c>
      <c r="O22"/>
    </row>
    <row r="23" spans="1:15" x14ac:dyDescent="0.25">
      <c r="A23" s="7" t="s">
        <v>23</v>
      </c>
      <c r="B23" s="8">
        <v>0.56077605014907816</v>
      </c>
      <c r="C23"/>
      <c r="D23"/>
      <c r="I23"/>
      <c r="J23" s="33"/>
      <c r="K23" s="34"/>
      <c r="L23" s="34"/>
      <c r="M23" s="35"/>
      <c r="N23" s="35"/>
      <c r="O23"/>
    </row>
    <row r="24" spans="1:15" x14ac:dyDescent="0.25">
      <c r="A24" s="7" t="s">
        <v>24</v>
      </c>
      <c r="B24" s="8">
        <v>0.52409916967551839</v>
      </c>
      <c r="C24"/>
      <c r="D24"/>
      <c r="I24"/>
      <c r="J24" s="11"/>
      <c r="K24" s="40"/>
      <c r="L24" s="40"/>
      <c r="M24"/>
      <c r="N24"/>
      <c r="O24"/>
    </row>
    <row r="25" spans="1:15" ht="15" customHeight="1" x14ac:dyDescent="0.25">
      <c r="A25" s="9" t="s">
        <v>25</v>
      </c>
      <c r="B25" s="10">
        <v>0.57999999999999996</v>
      </c>
      <c r="C25"/>
      <c r="D25"/>
      <c r="I25"/>
      <c r="J25" s="41"/>
      <c r="K25" s="42" t="s">
        <v>0</v>
      </c>
      <c r="L25" s="43" t="s">
        <v>28</v>
      </c>
      <c r="M25" s="44" t="s">
        <v>12</v>
      </c>
      <c r="N25" s="45" t="s">
        <v>13</v>
      </c>
      <c r="O25"/>
    </row>
    <row r="26" spans="1:15" x14ac:dyDescent="0.25">
      <c r="A26"/>
      <c r="B26"/>
      <c r="C26"/>
      <c r="D26"/>
      <c r="I26"/>
      <c r="J26" s="46" t="s">
        <v>16</v>
      </c>
      <c r="K26" s="47"/>
      <c r="L26" s="48"/>
      <c r="M26" s="49" t="s">
        <v>27</v>
      </c>
      <c r="N26" s="47"/>
      <c r="O26"/>
    </row>
    <row r="27" spans="1:15" x14ac:dyDescent="0.25">
      <c r="A27" s="79" t="s">
        <v>43</v>
      </c>
      <c r="B27"/>
      <c r="C27"/>
      <c r="D27"/>
      <c r="I27"/>
      <c r="J27" s="50" t="s">
        <v>11</v>
      </c>
      <c r="K27" s="51"/>
      <c r="L27" s="51"/>
      <c r="M27" s="51"/>
      <c r="N27" s="52"/>
      <c r="O27"/>
    </row>
    <row r="28" spans="1:15" x14ac:dyDescent="0.25">
      <c r="A28"/>
      <c r="B28"/>
      <c r="C28"/>
      <c r="D28"/>
      <c r="I28"/>
      <c r="J28" s="23" t="s">
        <v>6</v>
      </c>
      <c r="K28" s="24">
        <v>101031459</v>
      </c>
      <c r="L28" s="24">
        <f t="shared" ref="L28" si="1">K28*B37/(1000*1000)</f>
        <v>0</v>
      </c>
      <c r="M28" s="26">
        <f>L28/G4</f>
        <v>0</v>
      </c>
      <c r="N28" s="27">
        <f>M28*G3</f>
        <v>0</v>
      </c>
      <c r="O28"/>
    </row>
    <row r="29" spans="1:15" x14ac:dyDescent="0.25">
      <c r="A29"/>
      <c r="B29"/>
      <c r="C29"/>
      <c r="D29"/>
      <c r="I29"/>
      <c r="J29" s="23" t="s">
        <v>31</v>
      </c>
      <c r="K29" s="24">
        <v>46662</v>
      </c>
      <c r="L29" s="24">
        <f>K29*B39/(1000*1000)</f>
        <v>0</v>
      </c>
      <c r="M29" s="26">
        <f>L29*G4</f>
        <v>0</v>
      </c>
      <c r="N29" s="27">
        <f>L29*G3</f>
        <v>0</v>
      </c>
      <c r="O29"/>
    </row>
    <row r="30" spans="1:15" x14ac:dyDescent="0.25">
      <c r="A30" s="74"/>
      <c r="B30" s="11"/>
      <c r="C30" s="11"/>
      <c r="D30"/>
      <c r="I30"/>
      <c r="J30" s="28" t="s">
        <v>7</v>
      </c>
      <c r="K30" s="29">
        <f>SUM(K28:K29)</f>
        <v>101078121</v>
      </c>
      <c r="L30" s="29">
        <f>SUM(L28:L29)</f>
        <v>0</v>
      </c>
      <c r="M30" s="7"/>
      <c r="N30" s="30">
        <f>SUM(N28:N28)</f>
        <v>0</v>
      </c>
      <c r="O30"/>
    </row>
    <row r="31" spans="1:15" x14ac:dyDescent="0.25">
      <c r="A31" s="74"/>
      <c r="B31" s="74"/>
      <c r="C31" s="11"/>
      <c r="D31"/>
      <c r="I31"/>
      <c r="J31" s="50" t="s">
        <v>14</v>
      </c>
      <c r="K31" s="51"/>
      <c r="L31" s="51"/>
      <c r="M31" s="51"/>
      <c r="N31" s="52"/>
      <c r="O31"/>
    </row>
    <row r="32" spans="1:15" x14ac:dyDescent="0.25">
      <c r="A32" s="11"/>
      <c r="B32" s="75"/>
      <c r="C32" s="11"/>
      <c r="D32"/>
      <c r="I32"/>
      <c r="J32" s="23" t="s">
        <v>10</v>
      </c>
      <c r="K32" s="24">
        <v>528452991</v>
      </c>
      <c r="L32" s="24">
        <f>K32*B38/(1000*1000)</f>
        <v>0</v>
      </c>
      <c r="M32" s="26">
        <f>L32/G4</f>
        <v>0</v>
      </c>
      <c r="N32" s="27">
        <f>M32*G3</f>
        <v>0</v>
      </c>
      <c r="O32"/>
    </row>
    <row r="33" spans="1:15" x14ac:dyDescent="0.25">
      <c r="A33" s="11"/>
      <c r="B33" s="75"/>
      <c r="C33" s="11"/>
      <c r="D33"/>
      <c r="I33"/>
      <c r="J33" s="28" t="s">
        <v>7</v>
      </c>
      <c r="K33" s="29">
        <f>K32</f>
        <v>528452991</v>
      </c>
      <c r="L33" s="29">
        <f>SUM(L32)</f>
        <v>0</v>
      </c>
      <c r="M33" s="7"/>
      <c r="N33" s="30">
        <f>N32</f>
        <v>0</v>
      </c>
      <c r="O33"/>
    </row>
    <row r="34" spans="1:15" x14ac:dyDescent="0.25">
      <c r="A34" s="11"/>
      <c r="B34" s="76"/>
      <c r="C34" s="11"/>
      <c r="D34"/>
      <c r="I34"/>
      <c r="J34" s="33"/>
      <c r="K34" s="34"/>
      <c r="L34" s="34"/>
      <c r="M34" s="35"/>
      <c r="N34" s="35"/>
      <c r="O34"/>
    </row>
    <row r="35" spans="1:15" x14ac:dyDescent="0.25">
      <c r="A35" s="11"/>
      <c r="B35" s="75"/>
      <c r="C35" s="11"/>
      <c r="D35"/>
      <c r="I35"/>
      <c r="J35" s="36" t="s">
        <v>18</v>
      </c>
      <c r="K35" s="37">
        <f>SUM(K30,K33)</f>
        <v>629531112</v>
      </c>
      <c r="L35" s="37">
        <f>SUM(L30,L33)</f>
        <v>0</v>
      </c>
      <c r="M35" s="53"/>
      <c r="N35" s="39">
        <f>N30+N33</f>
        <v>0</v>
      </c>
      <c r="O35"/>
    </row>
    <row r="36" spans="1:15" x14ac:dyDescent="0.25">
      <c r="A36" s="11"/>
      <c r="B36" s="76"/>
      <c r="C36" s="11"/>
      <c r="D36"/>
      <c r="I36"/>
      <c r="J36" s="33"/>
      <c r="K36" s="34"/>
      <c r="L36" s="34"/>
      <c r="M36" s="35"/>
      <c r="N36" s="35"/>
      <c r="O36"/>
    </row>
    <row r="37" spans="1:15" x14ac:dyDescent="0.25">
      <c r="A37" s="11"/>
      <c r="B37" s="76"/>
      <c r="C37" s="11"/>
      <c r="D37"/>
      <c r="I37"/>
      <c r="J37" s="11"/>
      <c r="K37" s="40"/>
      <c r="L37" s="40"/>
      <c r="M37"/>
      <c r="N37"/>
      <c r="O37"/>
    </row>
    <row r="38" spans="1:15" ht="15" customHeight="1" x14ac:dyDescent="0.25">
      <c r="A38" s="11"/>
      <c r="B38" s="77"/>
      <c r="C38" s="11"/>
      <c r="D38"/>
      <c r="I38"/>
      <c r="J38" s="11"/>
      <c r="K38" s="54" t="s">
        <v>0</v>
      </c>
      <c r="L38" s="55" t="s">
        <v>28</v>
      </c>
      <c r="M38" s="56" t="s">
        <v>13</v>
      </c>
      <c r="N38"/>
      <c r="O38"/>
    </row>
    <row r="39" spans="1:15" x14ac:dyDescent="0.25">
      <c r="A39" s="11"/>
      <c r="B39" s="76"/>
      <c r="C39" s="11"/>
      <c r="D39"/>
      <c r="I39"/>
      <c r="J39" s="57" t="s">
        <v>9</v>
      </c>
      <c r="K39" s="58"/>
      <c r="L39" s="59"/>
      <c r="M39" s="58"/>
      <c r="N39"/>
      <c r="O39"/>
    </row>
    <row r="40" spans="1:15" x14ac:dyDescent="0.25">
      <c r="A40" s="11"/>
      <c r="B40"/>
      <c r="C40"/>
      <c r="D40"/>
      <c r="I40"/>
      <c r="J40" s="60" t="s">
        <v>11</v>
      </c>
      <c r="K40" s="61"/>
      <c r="L40" s="61"/>
      <c r="M40" s="62"/>
      <c r="N40"/>
      <c r="O40"/>
    </row>
    <row r="41" spans="1:15" x14ac:dyDescent="0.25">
      <c r="I41"/>
      <c r="J41" s="23" t="s">
        <v>1</v>
      </c>
      <c r="K41" s="63" t="e">
        <f>#REF!/K10</f>
        <v>#REF!</v>
      </c>
      <c r="L41" s="63" t="e">
        <f>#REF!/L10</f>
        <v>#REF!</v>
      </c>
      <c r="M41" s="8" t="e">
        <f>#REF!/N10</f>
        <v>#REF!</v>
      </c>
      <c r="N41"/>
      <c r="O41"/>
    </row>
    <row r="42" spans="1:15" x14ac:dyDescent="0.25">
      <c r="I42"/>
      <c r="J42" s="23" t="s">
        <v>2</v>
      </c>
      <c r="K42" s="63" t="e">
        <f>#REF!/K11</f>
        <v>#REF!</v>
      </c>
      <c r="L42" s="63" t="e">
        <f>#REF!/L11</f>
        <v>#REF!</v>
      </c>
      <c r="M42" s="8" t="e">
        <f>#REF!/N11</f>
        <v>#REF!</v>
      </c>
      <c r="N42"/>
      <c r="O42"/>
    </row>
    <row r="43" spans="1:15" x14ac:dyDescent="0.25">
      <c r="I43"/>
      <c r="J43" s="23" t="s">
        <v>3</v>
      </c>
      <c r="K43" s="63" t="e">
        <f>#REF!/K12</f>
        <v>#REF!</v>
      </c>
      <c r="L43" s="63" t="e">
        <f>#REF!/L12</f>
        <v>#REF!</v>
      </c>
      <c r="M43" s="8" t="e">
        <f>#REF!/N12</f>
        <v>#REF!</v>
      </c>
      <c r="N43"/>
      <c r="O43"/>
    </row>
    <row r="44" spans="1:15" x14ac:dyDescent="0.25">
      <c r="I44"/>
      <c r="J44" s="23" t="s">
        <v>8</v>
      </c>
      <c r="K44" s="63" t="e">
        <f>#REF!/K13</f>
        <v>#REF!</v>
      </c>
      <c r="L44" s="63" t="e">
        <f>#REF!/L13</f>
        <v>#REF!</v>
      </c>
      <c r="M44" s="8" t="e">
        <f>#REF!/N13</f>
        <v>#REF!</v>
      </c>
      <c r="N44"/>
      <c r="O44"/>
    </row>
    <row r="45" spans="1:15" x14ac:dyDescent="0.25">
      <c r="I45"/>
      <c r="J45" s="23" t="s">
        <v>5</v>
      </c>
      <c r="K45" s="63" t="e">
        <f>#REF!/K14</f>
        <v>#REF!</v>
      </c>
      <c r="L45" s="63" t="e">
        <f>#REF!/L14</f>
        <v>#REF!</v>
      </c>
      <c r="M45" s="8" t="e">
        <f>#REF!/N14</f>
        <v>#REF!</v>
      </c>
      <c r="N45"/>
      <c r="O45"/>
    </row>
    <row r="46" spans="1:15" x14ac:dyDescent="0.25">
      <c r="I46"/>
      <c r="J46" s="23" t="s">
        <v>6</v>
      </c>
      <c r="K46" s="63">
        <f>K28/K15</f>
        <v>0.76566385576171347</v>
      </c>
      <c r="L46" s="63" t="e">
        <f>L28/L15</f>
        <v>#DIV/0!</v>
      </c>
      <c r="M46" s="8" t="e">
        <f>N28/N15</f>
        <v>#DIV/0!</v>
      </c>
      <c r="N46"/>
      <c r="O46"/>
    </row>
    <row r="47" spans="1:15" x14ac:dyDescent="0.25">
      <c r="I47"/>
      <c r="J47" s="23" t="s">
        <v>31</v>
      </c>
      <c r="K47" s="63">
        <f>K29/K16</f>
        <v>4.7230465887420997E-2</v>
      </c>
      <c r="L47" s="63" t="e">
        <f>L29/L16</f>
        <v>#DIV/0!</v>
      </c>
      <c r="M47" s="8"/>
      <c r="N47"/>
      <c r="O47"/>
    </row>
    <row r="48" spans="1:15" x14ac:dyDescent="0.25">
      <c r="I48"/>
      <c r="J48" s="28" t="s">
        <v>19</v>
      </c>
      <c r="K48" s="64">
        <f>K35/K22</f>
        <v>0.2432324486796677</v>
      </c>
      <c r="L48" s="64" t="e">
        <f>L35/L22</f>
        <v>#DIV/0!</v>
      </c>
      <c r="M48" s="10" t="e">
        <f>N35/N22</f>
        <v>#DIV/0!</v>
      </c>
      <c r="N48"/>
      <c r="O48"/>
    </row>
    <row r="49" spans="6:15" x14ac:dyDescent="0.25">
      <c r="I49"/>
      <c r="J49" s="60" t="s">
        <v>14</v>
      </c>
      <c r="K49" s="65"/>
      <c r="L49" s="65"/>
      <c r="M49" s="66"/>
      <c r="N49"/>
      <c r="O49"/>
    </row>
    <row r="50" spans="6:15" x14ac:dyDescent="0.25">
      <c r="I50"/>
      <c r="J50" s="23" t="s">
        <v>10</v>
      </c>
      <c r="K50" s="63">
        <f>K32/K19</f>
        <v>0.97899999920524439</v>
      </c>
      <c r="L50" s="63" t="e">
        <f>L32/L19</f>
        <v>#DIV/0!</v>
      </c>
      <c r="M50" s="8" t="e">
        <f>N32/N19</f>
        <v>#DIV/0!</v>
      </c>
      <c r="N50"/>
      <c r="O50"/>
    </row>
    <row r="51" spans="6:15" x14ac:dyDescent="0.25">
      <c r="I51"/>
      <c r="J51" s="28" t="s">
        <v>20</v>
      </c>
      <c r="K51" s="64">
        <f>K50</f>
        <v>0.97899999920524439</v>
      </c>
      <c r="L51" s="64" t="e">
        <f>L33/L20</f>
        <v>#DIV/0!</v>
      </c>
      <c r="M51" s="10" t="e">
        <f>N33/N20</f>
        <v>#DIV/0!</v>
      </c>
      <c r="N51"/>
      <c r="O51"/>
    </row>
    <row r="52" spans="6:15" x14ac:dyDescent="0.25">
      <c r="I52"/>
      <c r="J52" s="33"/>
      <c r="K52" s="34"/>
      <c r="L52" s="34"/>
      <c r="M52" s="35"/>
      <c r="N52"/>
      <c r="O52"/>
    </row>
    <row r="53" spans="6:15" x14ac:dyDescent="0.25">
      <c r="I53"/>
      <c r="J53" s="36" t="s">
        <v>18</v>
      </c>
      <c r="K53" s="67">
        <f>K35/K22</f>
        <v>0.2432324486796677</v>
      </c>
      <c r="L53" s="67" t="e">
        <f>L35/L22</f>
        <v>#DIV/0!</v>
      </c>
      <c r="M53" s="68" t="e">
        <f>N35/N22</f>
        <v>#DIV/0!</v>
      </c>
      <c r="N53"/>
      <c r="O53"/>
    </row>
    <row r="54" spans="6:15" x14ac:dyDescent="0.25">
      <c r="F54" s="5"/>
      <c r="G54" s="5"/>
      <c r="I54"/>
      <c r="J54" s="33"/>
      <c r="K54" s="34"/>
      <c r="L54" s="34"/>
      <c r="M54" s="35"/>
      <c r="N54"/>
      <c r="O54"/>
    </row>
    <row r="55" spans="6:15" x14ac:dyDescent="0.25">
      <c r="I55"/>
      <c r="J55" s="11" t="s">
        <v>21</v>
      </c>
      <c r="K55" s="11"/>
      <c r="L55" s="11"/>
      <c r="M55"/>
      <c r="N55"/>
      <c r="O55"/>
    </row>
    <row r="56" spans="6:15" x14ac:dyDescent="0.25">
      <c r="I56"/>
      <c r="J56"/>
      <c r="K56"/>
      <c r="L56"/>
      <c r="M56"/>
      <c r="N56"/>
      <c r="O56"/>
    </row>
    <row r="57" spans="6:15" x14ac:dyDescent="0.25">
      <c r="I57"/>
      <c r="J57"/>
      <c r="K57"/>
      <c r="L57"/>
      <c r="M57"/>
      <c r="N57"/>
      <c r="O57"/>
    </row>
    <row r="58" spans="6:15" x14ac:dyDescent="0.25">
      <c r="I58"/>
      <c r="J58"/>
      <c r="K58"/>
      <c r="L58"/>
      <c r="M58"/>
      <c r="N58"/>
      <c r="O58"/>
    </row>
  </sheetData>
  <sheetProtection algorithmName="SHA-512" hashValue="cuhnWozwowRBJO/tcz66cJG4BRRfoaZIi4L/mPVANK7e/9LkzDfbmwWG8zHx2m83YK9eOw5vTtdkYH6gOHLnUg==" saltValue="XTYxXygBTN0Gzo1gE88tNQ==" spinCount="100000" sheet="1" objects="1" scenarios="1"/>
  <mergeCells count="9">
    <mergeCell ref="B20:B21"/>
    <mergeCell ref="F1:G1"/>
    <mergeCell ref="B12:B13"/>
    <mergeCell ref="C12:C13"/>
    <mergeCell ref="D12:D13"/>
    <mergeCell ref="A1:D1"/>
    <mergeCell ref="B5:B6"/>
    <mergeCell ref="C5:C6"/>
    <mergeCell ref="D5:D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9D988-5AEC-48F0-B348-9C31C29F325A}">
  <dimension ref="A1:I27"/>
  <sheetViews>
    <sheetView workbookViewId="0">
      <selection sqref="A1:D1"/>
    </sheetView>
  </sheetViews>
  <sheetFormatPr baseColWidth="10" defaultRowHeight="15" x14ac:dyDescent="0.25"/>
  <cols>
    <col min="1" max="1" width="23.42578125" customWidth="1"/>
    <col min="2" max="2" width="19.85546875" customWidth="1"/>
    <col min="3" max="3" width="20" customWidth="1"/>
    <col min="4" max="4" width="11.42578125" customWidth="1"/>
    <col min="6" max="6" width="27" bestFit="1" customWidth="1"/>
    <col min="7" max="7" width="12.28515625" customWidth="1"/>
    <col min="8" max="8" width="5.140625" bestFit="1" customWidth="1"/>
  </cols>
  <sheetData>
    <row r="1" spans="1:9" ht="16.5" x14ac:dyDescent="0.25">
      <c r="A1" s="89" t="s">
        <v>40</v>
      </c>
      <c r="B1" s="89"/>
      <c r="C1" s="89"/>
      <c r="D1" s="89"/>
      <c r="F1" s="89"/>
      <c r="G1" s="89"/>
      <c r="H1" s="78"/>
      <c r="I1" s="78"/>
    </row>
    <row r="2" spans="1:9" ht="18" thickBot="1" x14ac:dyDescent="0.35">
      <c r="A2" s="1"/>
      <c r="B2" s="1"/>
      <c r="C2" s="1"/>
      <c r="D2" s="1"/>
      <c r="E2" s="1"/>
      <c r="F2" s="2"/>
      <c r="G2" s="2"/>
      <c r="H2" s="2"/>
      <c r="I2" s="12"/>
    </row>
    <row r="3" spans="1:9" ht="15.75" thickBot="1" x14ac:dyDescent="0.3">
      <c r="A3" s="1"/>
      <c r="B3" s="1"/>
      <c r="C3" s="1"/>
      <c r="D3" s="1"/>
      <c r="E3" s="1"/>
      <c r="F3" s="83" t="s">
        <v>37</v>
      </c>
      <c r="G3" s="85"/>
      <c r="H3" s="1"/>
    </row>
    <row r="4" spans="1:9" x14ac:dyDescent="0.25">
      <c r="A4" s="1"/>
      <c r="B4" s="1"/>
      <c r="C4" s="1"/>
      <c r="D4" s="1"/>
      <c r="E4" s="1"/>
      <c r="F4" s="4" t="s">
        <v>17</v>
      </c>
      <c r="G4" s="86">
        <v>8503483</v>
      </c>
      <c r="H4" s="80" t="s">
        <v>39</v>
      </c>
    </row>
    <row r="5" spans="1:9" ht="15" customHeight="1" x14ac:dyDescent="0.25">
      <c r="A5" s="1"/>
      <c r="B5" s="90" t="s">
        <v>42</v>
      </c>
      <c r="C5" s="90" t="s">
        <v>26</v>
      </c>
      <c r="D5" s="91" t="s">
        <v>36</v>
      </c>
      <c r="E5" s="1"/>
      <c r="F5" s="1"/>
      <c r="G5" s="1"/>
      <c r="H5" s="1"/>
    </row>
    <row r="6" spans="1:9" x14ac:dyDescent="0.25">
      <c r="A6" s="81" t="s">
        <v>15</v>
      </c>
      <c r="B6" s="90"/>
      <c r="C6" s="90"/>
      <c r="D6" s="91"/>
      <c r="E6" s="1"/>
      <c r="F6" s="1"/>
      <c r="G6" s="1"/>
      <c r="H6" s="1"/>
    </row>
    <row r="7" spans="1:9" x14ac:dyDescent="0.25">
      <c r="A7" s="3" t="s">
        <v>22</v>
      </c>
      <c r="B7" s="25">
        <v>25207</v>
      </c>
      <c r="C7" s="26">
        <f>B7/G4</f>
        <v>2.9643147402070424E-3</v>
      </c>
      <c r="D7" s="27">
        <f>C7*G3</f>
        <v>0</v>
      </c>
      <c r="E7" s="1"/>
      <c r="F7" s="71" t="s">
        <v>29</v>
      </c>
      <c r="H7" s="1"/>
    </row>
    <row r="8" spans="1:9" x14ac:dyDescent="0.25">
      <c r="A8" s="3" t="s">
        <v>23</v>
      </c>
      <c r="B8" s="25">
        <v>6790</v>
      </c>
      <c r="C8" s="26">
        <f>B8/G4</f>
        <v>7.984963337963985E-4</v>
      </c>
      <c r="D8" s="27">
        <f>C8*G3</f>
        <v>0</v>
      </c>
      <c r="E8" s="1"/>
      <c r="F8" t="s">
        <v>45</v>
      </c>
      <c r="H8" s="1"/>
    </row>
    <row r="9" spans="1:9" x14ac:dyDescent="0.25">
      <c r="A9" s="3" t="s">
        <v>24</v>
      </c>
      <c r="B9" s="25">
        <v>34508</v>
      </c>
      <c r="C9" s="26">
        <f>B9/G4</f>
        <v>4.0581018389758642E-3</v>
      </c>
      <c r="D9" s="27">
        <f>C9*G3</f>
        <v>0</v>
      </c>
      <c r="E9" s="1"/>
      <c r="F9" s="1"/>
      <c r="G9" s="1"/>
      <c r="H9" s="1"/>
    </row>
    <row r="10" spans="1:9" x14ac:dyDescent="0.25">
      <c r="A10" s="4" t="s">
        <v>25</v>
      </c>
      <c r="B10" s="69">
        <f>SUM(B7:B9)</f>
        <v>66505</v>
      </c>
      <c r="C10" s="70"/>
      <c r="D10" s="30">
        <f>SUM(D7:D9)</f>
        <v>0</v>
      </c>
      <c r="E10" s="1"/>
      <c r="F10" s="1"/>
      <c r="G10" s="1"/>
      <c r="H10" s="1"/>
    </row>
    <row r="11" spans="1:9" x14ac:dyDescent="0.25">
      <c r="A11" s="1"/>
      <c r="B11" s="1"/>
      <c r="C11" s="1"/>
      <c r="D11" s="1"/>
      <c r="E11" s="1"/>
      <c r="F11" s="1"/>
      <c r="G11" s="1"/>
      <c r="H11" s="1"/>
    </row>
    <row r="12" spans="1:9" ht="15" customHeight="1" x14ac:dyDescent="0.25">
      <c r="A12" s="1"/>
      <c r="B12" s="90" t="s">
        <v>42</v>
      </c>
      <c r="C12" s="90" t="s">
        <v>26</v>
      </c>
      <c r="D12" s="91" t="s">
        <v>36</v>
      </c>
      <c r="E12" s="1"/>
      <c r="F12" s="1"/>
      <c r="G12" s="1"/>
      <c r="H12" s="1"/>
    </row>
    <row r="13" spans="1:9" x14ac:dyDescent="0.25">
      <c r="A13" s="81" t="s">
        <v>16</v>
      </c>
      <c r="B13" s="90"/>
      <c r="C13" s="90"/>
      <c r="D13" s="91"/>
      <c r="E13" s="1"/>
      <c r="F13" s="1"/>
      <c r="G13" s="1"/>
      <c r="H13" s="1"/>
    </row>
    <row r="14" spans="1:9" x14ac:dyDescent="0.25">
      <c r="A14" s="3" t="s">
        <v>22</v>
      </c>
      <c r="B14" s="25">
        <v>17766.928062259998</v>
      </c>
      <c r="C14" s="26">
        <f>B14/G4</f>
        <v>2.0893706804917464E-3</v>
      </c>
      <c r="D14" s="27">
        <f>C14*G3</f>
        <v>0</v>
      </c>
      <c r="E14" s="1"/>
      <c r="F14" s="1"/>
      <c r="G14" s="1"/>
      <c r="H14" s="1"/>
    </row>
    <row r="15" spans="1:9" x14ac:dyDescent="0.25">
      <c r="A15" s="3" t="s">
        <v>23</v>
      </c>
      <c r="B15" s="25">
        <v>4441.2760646400011</v>
      </c>
      <c r="C15" s="26">
        <f>B15/G4</f>
        <v>5.2228905080894516E-4</v>
      </c>
      <c r="D15" s="27">
        <f>C15*G3</f>
        <v>0</v>
      </c>
      <c r="E15" s="1"/>
      <c r="F15" s="1"/>
      <c r="G15" s="1"/>
      <c r="H15" s="1"/>
    </row>
    <row r="16" spans="1:9" x14ac:dyDescent="0.25">
      <c r="A16" s="3" t="s">
        <v>24</v>
      </c>
      <c r="B16" s="25">
        <v>21017.487892410001</v>
      </c>
      <c r="C16" s="26">
        <f>B16/G4</f>
        <v>2.4716328464947836E-3</v>
      </c>
      <c r="D16" s="27">
        <f>C16*G3</f>
        <v>0</v>
      </c>
      <c r="E16" s="1"/>
      <c r="F16" s="1"/>
      <c r="G16" s="1"/>
      <c r="H16" s="1"/>
    </row>
    <row r="17" spans="1:8" x14ac:dyDescent="0.25">
      <c r="A17" s="4" t="s">
        <v>25</v>
      </c>
      <c r="B17" s="69">
        <f>SUM(B14:B16)</f>
        <v>43225.692019310001</v>
      </c>
      <c r="C17" s="70"/>
      <c r="D17" s="30">
        <f>SUM(D14:D16)</f>
        <v>0</v>
      </c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20" spans="1:8" x14ac:dyDescent="0.25">
      <c r="B20" s="87" t="s">
        <v>41</v>
      </c>
    </row>
    <row r="21" spans="1:8" x14ac:dyDescent="0.25">
      <c r="A21" s="82" t="s">
        <v>38</v>
      </c>
      <c r="B21" s="88"/>
    </row>
    <row r="22" spans="1:8" x14ac:dyDescent="0.25">
      <c r="A22" s="7" t="s">
        <v>22</v>
      </c>
      <c r="B22" s="8">
        <v>0.7048292334784555</v>
      </c>
    </row>
    <row r="23" spans="1:8" x14ac:dyDescent="0.25">
      <c r="A23" s="7" t="s">
        <v>23</v>
      </c>
      <c r="B23" s="8">
        <v>0.6541220259412196</v>
      </c>
    </row>
    <row r="24" spans="1:8" x14ac:dyDescent="0.25">
      <c r="A24" s="7" t="s">
        <v>24</v>
      </c>
      <c r="B24" s="8">
        <v>0.60905506971748424</v>
      </c>
    </row>
    <row r="25" spans="1:8" x14ac:dyDescent="0.25">
      <c r="A25" s="9" t="s">
        <v>25</v>
      </c>
      <c r="B25" s="10">
        <v>0.65</v>
      </c>
    </row>
    <row r="27" spans="1:8" x14ac:dyDescent="0.25">
      <c r="A27" s="79" t="s">
        <v>43</v>
      </c>
    </row>
  </sheetData>
  <sheetProtection algorithmName="SHA-512" hashValue="/aUnWuvHTP+JCwM7a5+BjFrefgEqc7Y3zt4VhAjdeC5fF4IKnNFc+NRzu69XtTtoexY32AJ2OIekkvbckfEfoA==" saltValue="t/eUQMILNlAuSDjxnMWhxw==" spinCount="100000" sheet="1" objects="1" scenarios="1"/>
  <mergeCells count="9">
    <mergeCell ref="B12:B13"/>
    <mergeCell ref="C12:C13"/>
    <mergeCell ref="D12:D13"/>
    <mergeCell ref="B20:B21"/>
    <mergeCell ref="F1:G1"/>
    <mergeCell ref="A1:D1"/>
    <mergeCell ref="B5:B6"/>
    <mergeCell ref="C5:C6"/>
    <mergeCell ref="D5:D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FED1F3A6CF0943AE3EA3570FB32204" ma:contentTypeVersion="21" ma:contentTypeDescription="Crée un document." ma:contentTypeScope="" ma:versionID="18449f5bb9cc71bbea51f3f3959c232b">
  <xsd:schema xmlns:xsd="http://www.w3.org/2001/XMLSchema" xmlns:xs="http://www.w3.org/2001/XMLSchema" xmlns:p="http://schemas.microsoft.com/office/2006/metadata/properties" xmlns:ns2="89d57b63-7a4c-4c1d-a0ac-1bbce5169ce0" xmlns:ns3="2c365225-a1d7-48c0-9aef-990f2cebee78" targetNamespace="http://schemas.microsoft.com/office/2006/metadata/properties" ma:root="true" ma:fieldsID="eabae55224ee45a4a15b7885fe1cb88d" ns2:_="" ns3:_="">
    <xsd:import namespace="89d57b63-7a4c-4c1d-a0ac-1bbce5169ce0"/>
    <xsd:import namespace="2c365225-a1d7-48c0-9aef-990f2cebee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CitoyenOptimum" minOccurs="0"/>
                <xsd:element ref="ns2:lcf76f155ced4ddcb4097134ff3c332f" minOccurs="0"/>
                <xsd:element ref="ns3:TaxCatchAll" minOccurs="0"/>
                <xsd:element ref="ns3:TaxKeywordTaxHTField" minOccurs="0"/>
                <xsd:element ref="ns2:_x00e0_clas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7b63-7a4c-4c1d-a0ac-1bbce5169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CitoyenOptimum" ma:index="21" nillable="true" ma:displayName="Citoyen Optimum" ma:description="1e document de proposition stratégie RP" ma:format="Dropdown" ma:list="UserInfo" ma:SharePointGroup="0" ma:internalName="CitoyenOptimum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f3d37a64-7a81-453b-8f05-aac9d02acd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00e0_classer" ma:index="28" nillable="true" ma:displayName="à classer" ma:format="Dropdown" ma:internalName="_x00e0_classer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65225-a1d7-48c0-9aef-990f2cebee7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8c25b8e-dcd9-4a08-96e2-38fbd10b34cd}" ma:internalName="TaxCatchAll" ma:showField="CatchAllData" ma:web="2c365225-a1d7-48c0-9aef-990f2cebee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6" nillable="true" ma:taxonomy="true" ma:internalName="TaxKeywordTaxHTField" ma:taxonomyFieldName="TaxKeyword" ma:displayName="Mots clés d’entreprise" ma:fieldId="{23f27201-bee3-471e-b2e7-b64fd8b7ca38}" ma:taxonomyMulti="true" ma:sspId="f3d37a64-7a81-453b-8f05-aac9d02acde1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 ma:index="27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7b63-7a4c-4c1d-a0ac-1bbce5169ce0">
      <Terms xmlns="http://schemas.microsoft.com/office/infopath/2007/PartnerControls"/>
    </lcf76f155ced4ddcb4097134ff3c332f>
    <TaxCatchAll xmlns="2c365225-a1d7-48c0-9aef-990f2cebee78" xsi:nil="true"/>
    <_x00e0_classer xmlns="89d57b63-7a4c-4c1d-a0ac-1bbce5169ce0" xsi:nil="true"/>
    <TaxKeywordTaxHTField xmlns="2c365225-a1d7-48c0-9aef-990f2cebee78">
      <Terms xmlns="http://schemas.microsoft.com/office/infopath/2007/PartnerControls"/>
    </TaxKeywordTaxHTField>
    <CitoyenOptimum xmlns="89d57b63-7a4c-4c1d-a0ac-1bbce5169ce0">
      <UserInfo>
        <DisplayName/>
        <AccountId xsi:nil="true"/>
        <AccountType/>
      </UserInfo>
    </CitoyenOptimum>
  </documentManagement>
</p:properties>
</file>

<file path=customXml/itemProps1.xml><?xml version="1.0" encoding="utf-8"?>
<ds:datastoreItem xmlns:ds="http://schemas.openxmlformats.org/officeDocument/2006/customXml" ds:itemID="{97EE2481-414F-4550-A902-5C9D2E5A7D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5821FA-9EDF-41F7-BC8C-7A5041B092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d57b63-7a4c-4c1d-a0ac-1bbce5169ce0"/>
    <ds:schemaRef ds:uri="2c365225-a1d7-48c0-9aef-990f2cebee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7DF803-92E2-4343-ACB6-90EF26B7FC29}">
  <ds:schemaRefs>
    <ds:schemaRef ds:uri="http://schemas.microsoft.com/office/2006/documentManagement/types"/>
    <ds:schemaRef ds:uri="5b2ec213-35a5-44a6-a658-c7d913065e89"/>
    <ds:schemaRef ds:uri="http://purl.org/dc/terms/"/>
    <ds:schemaRef ds:uri="255ccc48-c725-4253-acb8-dda3420f718c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89d57b63-7a4c-4c1d-a0ac-1bbce5169ce0"/>
    <ds:schemaRef ds:uri="2c365225-a1d7-48c0-9aef-990f2cebee7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2022</vt:lpstr>
      <vt:lpstr>2021</vt:lpstr>
      <vt:lpstr>2020</vt:lpstr>
      <vt:lpstr>2019</vt:lpstr>
    </vt:vector>
  </TitlesOfParts>
  <Company>RECYC-QUEBEC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Annie Lalonde</dc:creator>
  <cp:lastModifiedBy>Emilie Girard</cp:lastModifiedBy>
  <dcterms:created xsi:type="dcterms:W3CDTF">2014-02-13T13:55:28Z</dcterms:created>
  <dcterms:modified xsi:type="dcterms:W3CDTF">2023-04-25T15:02:48Z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0x01010018FED1F3A6CF0943AE3EA3570FB32204</vt:lpwstr>
  </property>
  <property fmtid="{D5CDD505-2E9C-101B-9397-08002B2CF9AE}" pid="3" name="Order">
    <vt:r8>629800</vt:r8>
  </property>
  <property fmtid="{D5CDD505-2E9C-101B-9397-08002B2CF9AE}" pid="4" name="MediaServiceImageTags">
    <vt:lpwstr/>
  </property>
  <property fmtid="{D5CDD505-2E9C-101B-9397-08002B2CF9AE}" pid="5" name="TaxKeyword">
    <vt:lpwstr/>
  </property>
</Properties>
</file>